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definedNames>
    <definedName name="_xlnm.Print_Area" localSheetId="0">'на выход'!$A$1:$P$318</definedName>
  </definedNames>
  <calcPr calcId="124519"/>
</workbook>
</file>

<file path=xl/calcChain.xml><?xml version="1.0" encoding="utf-8"?>
<calcChain xmlns="http://schemas.openxmlformats.org/spreadsheetml/2006/main">
  <c r="E216" i="1"/>
  <c r="F210"/>
  <c r="G210"/>
  <c r="H210"/>
  <c r="I210"/>
  <c r="J210"/>
  <c r="K210"/>
  <c r="L210"/>
  <c r="M210"/>
  <c r="N210"/>
  <c r="O210"/>
  <c r="P210"/>
  <c r="E210"/>
  <c r="F199"/>
  <c r="G199"/>
  <c r="H199"/>
  <c r="I199"/>
  <c r="J199"/>
  <c r="K199"/>
  <c r="L199"/>
  <c r="M199"/>
  <c r="N199"/>
  <c r="O199"/>
  <c r="P199"/>
  <c r="E199"/>
  <c r="D5" i="2"/>
  <c r="E5"/>
  <c r="F5"/>
  <c r="G5"/>
  <c r="H5"/>
  <c r="I5"/>
  <c r="J5"/>
  <c r="K5"/>
  <c r="L5"/>
  <c r="M5"/>
  <c r="N5"/>
  <c r="F28" i="1"/>
  <c r="G28"/>
  <c r="H28"/>
  <c r="I28"/>
  <c r="J28"/>
  <c r="K28"/>
  <c r="L28"/>
  <c r="M28"/>
  <c r="N28"/>
  <c r="O28"/>
  <c r="P28"/>
  <c r="F12"/>
  <c r="G12"/>
  <c r="H12"/>
  <c r="I12"/>
  <c r="J12"/>
  <c r="K12"/>
  <c r="L12"/>
  <c r="M12"/>
  <c r="N12"/>
  <c r="O12"/>
  <c r="P12"/>
  <c r="F248"/>
  <c r="G248"/>
  <c r="H248"/>
  <c r="I248"/>
  <c r="J248"/>
  <c r="K248"/>
  <c r="L248"/>
  <c r="M248"/>
  <c r="N248"/>
  <c r="O248"/>
  <c r="P248"/>
  <c r="E248"/>
  <c r="E235"/>
  <c r="F122"/>
  <c r="G122"/>
  <c r="H122"/>
  <c r="I122"/>
  <c r="J122"/>
  <c r="K122"/>
  <c r="L122"/>
  <c r="M122"/>
  <c r="N122"/>
  <c r="O122"/>
  <c r="P122"/>
  <c r="E122"/>
  <c r="F91"/>
  <c r="G91"/>
  <c r="G96" s="1"/>
  <c r="E7" i="2" s="1"/>
  <c r="H91" i="1"/>
  <c r="I91"/>
  <c r="J91"/>
  <c r="K91"/>
  <c r="L91"/>
  <c r="M91"/>
  <c r="N91"/>
  <c r="O91"/>
  <c r="P91"/>
  <c r="E91"/>
  <c r="E44"/>
  <c r="E28"/>
  <c r="F23"/>
  <c r="G23"/>
  <c r="H23"/>
  <c r="I23"/>
  <c r="J23"/>
  <c r="K23"/>
  <c r="L23"/>
  <c r="M23"/>
  <c r="N23"/>
  <c r="O23"/>
  <c r="P23"/>
  <c r="E23"/>
  <c r="E12"/>
  <c r="E29" s="1"/>
  <c r="F302"/>
  <c r="G302"/>
  <c r="H302"/>
  <c r="I302"/>
  <c r="J302"/>
  <c r="K302"/>
  <c r="L302"/>
  <c r="M302"/>
  <c r="N302"/>
  <c r="O302"/>
  <c r="P302"/>
  <c r="E302"/>
  <c r="E318" s="1"/>
  <c r="C14" i="2" s="1"/>
  <c r="F235" i="1"/>
  <c r="G235"/>
  <c r="H235"/>
  <c r="I235"/>
  <c r="J235"/>
  <c r="K235"/>
  <c r="L235"/>
  <c r="M235"/>
  <c r="N235"/>
  <c r="O235"/>
  <c r="P235"/>
  <c r="F171"/>
  <c r="G171"/>
  <c r="H171"/>
  <c r="I171"/>
  <c r="J171"/>
  <c r="K171"/>
  <c r="L171"/>
  <c r="M171"/>
  <c r="N171"/>
  <c r="O171"/>
  <c r="P171"/>
  <c r="E171"/>
  <c r="F110"/>
  <c r="G110"/>
  <c r="H110"/>
  <c r="I110"/>
  <c r="J110"/>
  <c r="K110"/>
  <c r="L110"/>
  <c r="M110"/>
  <c r="N110"/>
  <c r="O110"/>
  <c r="P110"/>
  <c r="P127" s="1"/>
  <c r="E110"/>
  <c r="P44"/>
  <c r="F44"/>
  <c r="G44"/>
  <c r="H44"/>
  <c r="I44"/>
  <c r="J44"/>
  <c r="K44"/>
  <c r="L44"/>
  <c r="M44"/>
  <c r="N44"/>
  <c r="O44"/>
  <c r="E288"/>
  <c r="C13" i="2"/>
  <c r="C5" l="1"/>
  <c r="F318" i="1"/>
  <c r="D14" i="2" s="1"/>
  <c r="G318" i="1"/>
  <c r="E14" i="2" s="1"/>
  <c r="H318" i="1"/>
  <c r="F14" i="2" s="1"/>
  <c r="I318" i="1"/>
  <c r="G14" i="2" s="1"/>
  <c r="J318" i="1"/>
  <c r="H14" i="2" s="1"/>
  <c r="K318" i="1"/>
  <c r="I14" i="2" s="1"/>
  <c r="L318" i="1"/>
  <c r="J14" i="2" s="1"/>
  <c r="M318" i="1"/>
  <c r="K14" i="2" s="1"/>
  <c r="N318" i="1"/>
  <c r="L14" i="2" s="1"/>
  <c r="O318" i="1"/>
  <c r="M14" i="2" s="1"/>
  <c r="P318" i="1"/>
  <c r="N14" i="2" s="1"/>
  <c r="F288" i="1"/>
  <c r="D13" i="2" s="1"/>
  <c r="G288" i="1"/>
  <c r="E13" i="2" s="1"/>
  <c r="H288" i="1"/>
  <c r="F13" i="2" s="1"/>
  <c r="I288" i="1"/>
  <c r="G13" i="2" s="1"/>
  <c r="J288" i="1"/>
  <c r="H13" i="2" s="1"/>
  <c r="K288" i="1"/>
  <c r="I13" i="2" s="1"/>
  <c r="L288" i="1"/>
  <c r="J13" i="2" s="1"/>
  <c r="M288" i="1"/>
  <c r="K13" i="2" s="1"/>
  <c r="N288" i="1"/>
  <c r="L13" i="2" s="1"/>
  <c r="O288" i="1"/>
  <c r="M13" i="2" s="1"/>
  <c r="P288" i="1"/>
  <c r="N13" i="2" s="1"/>
  <c r="F253" i="1"/>
  <c r="D12" i="2" s="1"/>
  <c r="G253" i="1"/>
  <c r="E12" i="2" s="1"/>
  <c r="H253" i="1"/>
  <c r="F12" i="2" s="1"/>
  <c r="I253" i="1"/>
  <c r="G12" i="2" s="1"/>
  <c r="J253" i="1"/>
  <c r="H12" i="2" s="1"/>
  <c r="K253" i="1"/>
  <c r="I12" i="2" s="1"/>
  <c r="L253" i="1"/>
  <c r="J12" i="2" s="1"/>
  <c r="M253" i="1"/>
  <c r="K12" i="2" s="1"/>
  <c r="N253" i="1"/>
  <c r="L12" i="2" s="1"/>
  <c r="O253" i="1"/>
  <c r="M12" i="2" s="1"/>
  <c r="P253" i="1"/>
  <c r="N12" i="2" s="1"/>
  <c r="E253" i="1"/>
  <c r="C12" i="2" s="1"/>
  <c r="F216" i="1"/>
  <c r="D11" i="2" s="1"/>
  <c r="G216" i="1"/>
  <c r="E11" i="2" s="1"/>
  <c r="H216" i="1"/>
  <c r="F11" i="2" s="1"/>
  <c r="I216" i="1"/>
  <c r="G11" i="2" s="1"/>
  <c r="J216" i="1"/>
  <c r="H11" i="2" s="1"/>
  <c r="K216" i="1"/>
  <c r="I11" i="2" s="1"/>
  <c r="L216" i="1"/>
  <c r="J11" i="2" s="1"/>
  <c r="M216" i="1"/>
  <c r="K11" i="2" s="1"/>
  <c r="N216" i="1"/>
  <c r="L11" i="2" s="1"/>
  <c r="O216" i="1"/>
  <c r="M11" i="2" s="1"/>
  <c r="P216" i="1"/>
  <c r="N11" i="2" s="1"/>
  <c r="C11"/>
  <c r="F186" i="1"/>
  <c r="D10" i="2" s="1"/>
  <c r="G186" i="1"/>
  <c r="E10" i="2" s="1"/>
  <c r="H186" i="1"/>
  <c r="F10" i="2" s="1"/>
  <c r="I186" i="1"/>
  <c r="G10" i="2" s="1"/>
  <c r="J186" i="1"/>
  <c r="H10" i="2" s="1"/>
  <c r="K186" i="1"/>
  <c r="I10" i="2" s="1"/>
  <c r="L186" i="1"/>
  <c r="J10" i="2" s="1"/>
  <c r="M186" i="1"/>
  <c r="K10" i="2" s="1"/>
  <c r="N186" i="1"/>
  <c r="L10" i="2" s="1"/>
  <c r="O186" i="1"/>
  <c r="M10" i="2" s="1"/>
  <c r="P186" i="1"/>
  <c r="N10" i="2" s="1"/>
  <c r="E186" i="1"/>
  <c r="C10" i="2" s="1"/>
  <c r="F158" i="1"/>
  <c r="D9" i="2" s="1"/>
  <c r="G158" i="1"/>
  <c r="E9" i="2" s="1"/>
  <c r="H158" i="1"/>
  <c r="F9" i="2" s="1"/>
  <c r="I158" i="1"/>
  <c r="G9" i="2" s="1"/>
  <c r="J158" i="1"/>
  <c r="H9" i="2" s="1"/>
  <c r="K158" i="1"/>
  <c r="I9" i="2" s="1"/>
  <c r="L158" i="1"/>
  <c r="J9" i="2" s="1"/>
  <c r="M158" i="1"/>
  <c r="K9" i="2" s="1"/>
  <c r="N158" i="1"/>
  <c r="L9" i="2" s="1"/>
  <c r="O158" i="1"/>
  <c r="M9" i="2" s="1"/>
  <c r="P158" i="1"/>
  <c r="N9" i="2" s="1"/>
  <c r="E158" i="1"/>
  <c r="C9" i="2" s="1"/>
  <c r="F127" i="1"/>
  <c r="D8" i="2" s="1"/>
  <c r="G127" i="1"/>
  <c r="E8" i="2" s="1"/>
  <c r="H127" i="1"/>
  <c r="F8" i="2" s="1"/>
  <c r="I127" i="1"/>
  <c r="G8" i="2" s="1"/>
  <c r="J127" i="1"/>
  <c r="H8" i="2" s="1"/>
  <c r="K127" i="1"/>
  <c r="I8" i="2" s="1"/>
  <c r="L127" i="1"/>
  <c r="J8" i="2" s="1"/>
  <c r="M127" i="1"/>
  <c r="K8" i="2" s="1"/>
  <c r="N127" i="1"/>
  <c r="L8" i="2" s="1"/>
  <c r="O127" i="1"/>
  <c r="M8" i="2" s="1"/>
  <c r="N8"/>
  <c r="E127" i="1"/>
  <c r="C8" i="2" s="1"/>
  <c r="F96" i="1"/>
  <c r="D7" i="2" s="1"/>
  <c r="H96" i="1"/>
  <c r="F7" i="2" s="1"/>
  <c r="I96" i="1"/>
  <c r="G7" i="2" s="1"/>
  <c r="J96" i="1"/>
  <c r="H7" i="2" s="1"/>
  <c r="K96" i="1"/>
  <c r="I7" i="2" s="1"/>
  <c r="L96" i="1"/>
  <c r="J7" i="2" s="1"/>
  <c r="M96" i="1"/>
  <c r="K7" i="2" s="1"/>
  <c r="N96" i="1"/>
  <c r="L7" i="2" s="1"/>
  <c r="O96" i="1"/>
  <c r="M7" i="2" s="1"/>
  <c r="P96" i="1"/>
  <c r="N7" i="2" s="1"/>
  <c r="E96" i="1"/>
  <c r="C7" i="2" s="1"/>
  <c r="H64" i="1" l="1"/>
  <c r="F6" i="2" s="1"/>
  <c r="F15" s="1"/>
  <c r="P64" i="1"/>
  <c r="N6" i="2" s="1"/>
  <c r="N15" s="1"/>
  <c r="F54" i="1"/>
  <c r="F59" s="1"/>
  <c r="F64" s="1"/>
  <c r="D6" i="2" s="1"/>
  <c r="D15" s="1"/>
  <c r="G54" i="1"/>
  <c r="G59" s="1"/>
  <c r="G64" s="1"/>
  <c r="E6" i="2" s="1"/>
  <c r="E15" s="1"/>
  <c r="H54" i="1"/>
  <c r="H59" s="1"/>
  <c r="I54"/>
  <c r="I59" s="1"/>
  <c r="I64" s="1"/>
  <c r="G6" i="2" s="1"/>
  <c r="G15" s="1"/>
  <c r="J54" i="1"/>
  <c r="J59" s="1"/>
  <c r="J64" s="1"/>
  <c r="H6" i="2" s="1"/>
  <c r="H15" s="1"/>
  <c r="K54" i="1"/>
  <c r="K59" s="1"/>
  <c r="K64" s="1"/>
  <c r="I6" i="2" s="1"/>
  <c r="I15" s="1"/>
  <c r="L54" i="1"/>
  <c r="L59" s="1"/>
  <c r="L64" s="1"/>
  <c r="J6" i="2" s="1"/>
  <c r="J15" s="1"/>
  <c r="M54" i="1"/>
  <c r="M59" s="1"/>
  <c r="M64" s="1"/>
  <c r="K6" i="2" s="1"/>
  <c r="K15" s="1"/>
  <c r="N54" i="1"/>
  <c r="N59" s="1"/>
  <c r="N64" s="1"/>
  <c r="L6" i="2" s="1"/>
  <c r="L15" s="1"/>
  <c r="O54" i="1"/>
  <c r="O59" s="1"/>
  <c r="O64" s="1"/>
  <c r="M6" i="2" s="1"/>
  <c r="M15" s="1"/>
  <c r="P54" i="1"/>
  <c r="P59" s="1"/>
  <c r="E54"/>
  <c r="E59" s="1"/>
  <c r="E64" s="1"/>
  <c r="C6" i="2" s="1"/>
  <c r="C15" s="1"/>
  <c r="J15" i="8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G16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G8" s="1"/>
  <c r="F5"/>
  <c r="F8" s="1"/>
  <c r="E5"/>
  <c r="E8" s="1"/>
  <c r="D5"/>
  <c r="D8" s="1"/>
  <c r="C5"/>
  <c r="C8" s="1"/>
</calcChain>
</file>

<file path=xl/sharedStrings.xml><?xml version="1.0" encoding="utf-8"?>
<sst xmlns="http://schemas.openxmlformats.org/spreadsheetml/2006/main" count="865" uniqueCount="314">
  <si>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</si>
  <si>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</si>
  <si>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</si>
  <si>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</si>
  <si>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</si>
  <si>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</si>
  <si>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</si>
  <si>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</si>
  <si>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</si>
  <si>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</si>
  <si>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</si>
  <si>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</si>
  <si>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</si>
  <si>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</si>
  <si>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</si>
  <si>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</si>
  <si>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</si>
  <si>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</si>
  <si>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</si>
  <si>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</si>
  <si>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</si>
  <si>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</si>
  <si>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</si>
  <si>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</si>
  <si>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</si>
  <si>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</si>
  <si>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</si>
  <si>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</si>
  <si>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</si>
  <si>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</si>
  <si>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</si>
  <si>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</si>
  <si>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</si>
  <si>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</si>
  <si>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</si>
  <si>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</si>
  <si>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</si>
  <si>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</si>
  <si>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</si>
  <si>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</si>
  <si>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</si>
  <si>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</si>
  <si>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</si>
  <si>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</si>
  <si>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</si>
  <si>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</si>
  <si>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</si>
  <si>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</si>
  <si>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</si>
  <si>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</si>
  <si>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</si>
  <si>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</si>
  <si>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Каша гречневая рассыпчатая</t>
  </si>
  <si>
    <t>Кисель ягодный</t>
  </si>
  <si>
    <t>Какао с молоком</t>
  </si>
  <si>
    <t>102 [4]</t>
  </si>
  <si>
    <t>Компот из фруктов и ягод с/м</t>
  </si>
  <si>
    <t>349 [4]</t>
  </si>
  <si>
    <t>Компот из смеси сухофруктов</t>
  </si>
  <si>
    <t>ТТК 2.18</t>
  </si>
  <si>
    <t>416 [5]</t>
  </si>
  <si>
    <t>54-3г-2020 [2]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</si>
  <si>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</si>
  <si>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</si>
  <si>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</si>
  <si>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</si>
  <si>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</si>
  <si>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</si>
  <si>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</si>
  <si>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</si>
  <si>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</si>
  <si>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</si>
  <si>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</si>
  <si>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</si>
  <si>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</si>
  <si>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</si>
  <si>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</si>
  <si>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</si>
  <si>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</si>
  <si>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</si>
  <si>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</si>
  <si>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</si>
  <si>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</si>
  <si>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</si>
  <si>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</si>
  <si>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</si>
  <si>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</si>
  <si>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</si>
  <si>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</si>
  <si>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</si>
  <si>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</si>
  <si>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</si>
  <si>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</si>
  <si>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</si>
  <si>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</si>
  <si>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</si>
  <si>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</si>
  <si>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</si>
  <si>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</si>
  <si>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</si>
  <si>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</si>
  <si>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378 [5]</t>
  </si>
  <si>
    <t>ТТК 2.3</t>
  </si>
  <si>
    <t>ТТК 3.5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</si>
  <si>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</si>
  <si>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</si>
  <si>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</si>
  <si>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</si>
  <si>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</si>
  <si>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</si>
  <si>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</si>
  <si>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</si>
  <si>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</si>
  <si>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</si>
  <si>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</si>
  <si>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Солянка "Школьная"</t>
  </si>
  <si>
    <t>Кукуруза консервированная</t>
  </si>
  <si>
    <t>90/ 150</t>
  </si>
  <si>
    <t>150 /10</t>
  </si>
  <si>
    <t>90 /30</t>
  </si>
  <si>
    <t>200 /15/7</t>
  </si>
  <si>
    <t>200 /15</t>
  </si>
  <si>
    <t>101 [4]</t>
  </si>
  <si>
    <t>ТТК 3.10</t>
  </si>
  <si>
    <t>Суп картофельный с мясными фрикадельками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</si>
  <si>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</si>
  <si>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</si>
  <si>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</si>
  <si>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</si>
  <si>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</si>
  <si>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</si>
  <si>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</si>
  <si>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</si>
  <si>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</si>
  <si>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</si>
  <si>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</si>
  <si>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</si>
  <si>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</si>
  <si>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</si>
  <si>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</si>
  <si>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</si>
  <si>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</si>
  <si>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</si>
  <si>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</si>
  <si>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</si>
  <si>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</si>
  <si>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</si>
  <si>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Макаронные изделия отварные</t>
  </si>
  <si>
    <t>Помидор соленый</t>
  </si>
  <si>
    <t>200 /10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</si>
  <si>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</si>
  <si>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</si>
  <si>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</si>
  <si>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</si>
  <si>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</si>
  <si>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</si>
  <si>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</si>
  <si>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</si>
  <si>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</si>
  <si>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</si>
  <si>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</si>
  <si>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</si>
  <si>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</si>
  <si>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</si>
  <si>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3.7</t>
  </si>
  <si>
    <t>ТТК 3.6</t>
  </si>
  <si>
    <t>Суп картофельный с рисовой крупой</t>
  </si>
  <si>
    <t>Каша перловая  рассыпчатая</t>
  </si>
  <si>
    <t>ТТК 7.9</t>
  </si>
  <si>
    <t>ТТК 2.19</t>
  </si>
  <si>
    <t>ТТК 7.7</t>
  </si>
  <si>
    <t>Чай с сахаром и лимоном</t>
  </si>
  <si>
    <t>Среднее значение по подгруппе:</t>
  </si>
  <si>
    <t>Борщ с капустой и картофелем со сметаной</t>
  </si>
  <si>
    <t>борщ</t>
  </si>
  <si>
    <t>сметана</t>
  </si>
  <si>
    <t>ТТК 5.35</t>
  </si>
  <si>
    <t>Оладьи с повидлом</t>
  </si>
  <si>
    <t>ТТК 7.3</t>
  </si>
  <si>
    <t>Суфле куриное, запеченое со сметаной</t>
  </si>
  <si>
    <t>ТТК 7.8</t>
  </si>
  <si>
    <t>102[4]</t>
  </si>
  <si>
    <t>ТТК 2.4</t>
  </si>
  <si>
    <t>Масло шоколадное (порциями)</t>
  </si>
  <si>
    <t>ТТК 4.4</t>
  </si>
  <si>
    <t>ТТК 3.32</t>
  </si>
  <si>
    <t>Плов из свинины</t>
  </si>
  <si>
    <t>ТТК 6.7</t>
  </si>
  <si>
    <t>ТТК 3.15</t>
  </si>
  <si>
    <t>Суп лапша по-домашнему</t>
  </si>
  <si>
    <t>ТТК 4.11</t>
  </si>
  <si>
    <t>ТТК 4.9</t>
  </si>
  <si>
    <t>Щи из свежей капусты и картофелем со сметаной</t>
  </si>
  <si>
    <t xml:space="preserve">Щи </t>
  </si>
  <si>
    <t>ТТК 5.41</t>
  </si>
  <si>
    <t>173[4]</t>
  </si>
  <si>
    <t>339[5]</t>
  </si>
  <si>
    <t>432[5]</t>
  </si>
  <si>
    <t>416[5]</t>
  </si>
  <si>
    <t>378 [1]</t>
  </si>
  <si>
    <t>265[4]</t>
  </si>
  <si>
    <t>181[4]</t>
  </si>
  <si>
    <t>223[4]</t>
  </si>
  <si>
    <t>ТТК 3.12</t>
  </si>
  <si>
    <t>88[5]</t>
  </si>
  <si>
    <t xml:space="preserve">Сдобное булочное изделие пром. производства </t>
  </si>
  <si>
    <t>Огурец свежий/</t>
  </si>
  <si>
    <t>54-1о-2020 [2]</t>
  </si>
  <si>
    <t>Конд. изделие пром. Производства</t>
  </si>
  <si>
    <t>Фрукты (порц.)</t>
  </si>
  <si>
    <t>Вареники отварные с картофелем из п/ф со сметаной</t>
  </si>
  <si>
    <t>ТТК 5.24</t>
  </si>
  <si>
    <t>14[4]</t>
  </si>
  <si>
    <t>Блинчики с начинкой из п/ф</t>
  </si>
  <si>
    <t>ТТК 2.20</t>
  </si>
  <si>
    <t>Картофель по-деревенски</t>
  </si>
  <si>
    <t>ТТК 6.4</t>
  </si>
  <si>
    <t>Огурец солёный</t>
  </si>
  <si>
    <t>Сыр (порциями)</t>
  </si>
  <si>
    <t>7[4]</t>
  </si>
  <si>
    <t>ТТК 3.34</t>
  </si>
  <si>
    <t>Буженина из свинины(порциями)/</t>
  </si>
  <si>
    <t>150 / 10</t>
  </si>
  <si>
    <t>182[4]</t>
  </si>
  <si>
    <t>159[4]</t>
  </si>
  <si>
    <t>Сэндвич Школьный (с соленым огурцом)</t>
  </si>
  <si>
    <t>Молоко</t>
  </si>
  <si>
    <t>Макароны отварные  с сыром</t>
  </si>
  <si>
    <t>Суп картофельный с горохом и сухариками</t>
  </si>
  <si>
    <t>Салат из свеклы с сыром</t>
  </si>
  <si>
    <t>Каша вязкая молочная из овсяных хлопьев "Геркулес" с маслом сливочным</t>
  </si>
  <si>
    <t>Пюре картофельное/</t>
  </si>
  <si>
    <t>Спагетти  с мясным соусом</t>
  </si>
  <si>
    <t>Салат  из капусты белокочанной с огурцом/</t>
  </si>
  <si>
    <t>Каша жидкая молочная рисовая с маслом сливочным</t>
  </si>
  <si>
    <t>ТТК 3.20</t>
  </si>
  <si>
    <t>Салат из запеченой свеклы</t>
  </si>
  <si>
    <t>Салат из красной консервированной фасоли</t>
  </si>
  <si>
    <t>Пельмени отварные с маслом сливочным</t>
  </si>
  <si>
    <t>240 /5</t>
  </si>
  <si>
    <t>Салат из капусты белокочанной</t>
  </si>
  <si>
    <t xml:space="preserve">Йогурт  </t>
  </si>
  <si>
    <t>Салат из соленых огурцов с луком</t>
  </si>
  <si>
    <t>Икра овощная (кабачковая)</t>
  </si>
  <si>
    <t>Салат из свежих помидоров и огурцов/</t>
  </si>
  <si>
    <t>Запеканка из творога со сгущенным молоком</t>
  </si>
  <si>
    <t>Шницель куриный</t>
  </si>
  <si>
    <t>ТТК 5.47</t>
  </si>
  <si>
    <t>Каша жидкая молочная из манной крупы с маслом сливочным</t>
  </si>
  <si>
    <t>200/ 15</t>
  </si>
  <si>
    <t>Каша «Дружба»</t>
  </si>
  <si>
    <t>Каша «Дружба» с маслом и с сахаром</t>
  </si>
  <si>
    <t>Картофель отварной</t>
  </si>
  <si>
    <t>200/ 10</t>
  </si>
  <si>
    <t xml:space="preserve">Котлеты «Нежные» </t>
  </si>
  <si>
    <t>ТТК  5.17</t>
  </si>
  <si>
    <t>200/ 20</t>
  </si>
  <si>
    <t>Полуфабрикат "Соус сметанный"</t>
  </si>
  <si>
    <t>Вареники с картофелем п/ф со сливочным маслом</t>
  </si>
  <si>
    <t>150/ 10</t>
  </si>
  <si>
    <t>150/ 5</t>
  </si>
  <si>
    <t>Мясной соус</t>
  </si>
  <si>
    <t>200/ 15/7</t>
  </si>
  <si>
    <t>260 [4]</t>
  </si>
  <si>
    <t>ТТК 5.37</t>
  </si>
  <si>
    <t>ТТК 3.3</t>
  </si>
  <si>
    <t>ТТК 7.14</t>
  </si>
  <si>
    <t>82[4]</t>
  </si>
  <si>
    <t>Спагети отварные</t>
  </si>
  <si>
    <t>ТТК 5.51</t>
  </si>
  <si>
    <t>21 [4]</t>
  </si>
  <si>
    <t>ТТК 5.27</t>
  </si>
  <si>
    <t>ТТК 4.3</t>
  </si>
  <si>
    <t>ТТК 1.1</t>
  </si>
  <si>
    <t>ТТК 3.25</t>
  </si>
  <si>
    <t>ТТК 8.1</t>
  </si>
  <si>
    <t>24[5]</t>
  </si>
  <si>
    <t>20 [5]</t>
  </si>
  <si>
    <t>ТТК 7.16</t>
  </si>
  <si>
    <t>32[5]</t>
  </si>
  <si>
    <t>Драники картофельные со сметаной</t>
  </si>
  <si>
    <t>Каша рисовая рассыпчатая/</t>
  </si>
  <si>
    <t>Салат из помидоров с сыром/</t>
  </si>
  <si>
    <t>Каша  гречневая рассыпчатая</t>
  </si>
  <si>
    <t>Рыба, тушеная с овощами (минтай)</t>
  </si>
  <si>
    <t>Конд. изделие пром. производства</t>
  </si>
  <si>
    <t>Омлет паровой с мясом</t>
  </si>
  <si>
    <t>Икра овощная (кабачковая)/</t>
  </si>
  <si>
    <t>Пудинг молочный</t>
  </si>
  <si>
    <t>Картофель, тушеный с овощами</t>
  </si>
  <si>
    <t>ТТК 6.6</t>
  </si>
  <si>
    <t>Оладьи со сметаным соусом</t>
  </si>
  <si>
    <t>Оладьи</t>
  </si>
  <si>
    <t>Гуляш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</si>
  <si>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</si>
  <si>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Оладьи п/ф со сгущенным молоком</t>
  </si>
  <si>
    <t>Блинчики с начинкой из п/ф/</t>
  </si>
  <si>
    <t>ТТК 5.29</t>
  </si>
  <si>
    <t>Котлеты Орловские</t>
  </si>
  <si>
    <t>ТТК  5.12.1</t>
  </si>
  <si>
    <t>Кнели мясные с соусом</t>
  </si>
  <si>
    <t>90/ 20</t>
  </si>
  <si>
    <t>ТТК 5.46</t>
  </si>
  <si>
    <t>Чахохбили из курицы</t>
  </si>
  <si>
    <t>90/ 30</t>
  </si>
  <si>
    <t>80/ 10</t>
  </si>
  <si>
    <t xml:space="preserve">Сэндвич Школьный </t>
  </si>
  <si>
    <t>ТТК  5.18</t>
  </si>
  <si>
    <t>Котлеты особые</t>
  </si>
  <si>
    <t>200 /5</t>
  </si>
  <si>
    <t>150 /5</t>
  </si>
  <si>
    <t>150 /5/5</t>
  </si>
  <si>
    <t>150/5</t>
  </si>
  <si>
    <t>Фиш -кейк (минтай)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</si>
</sst>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8"/>
  <sheetViews>
    <sheetView tabSelected="1" topLeftCell="B286" workbookViewId="0">
      <selection activeCell="D297" sqref="D297"/>
    </sheetView>
  </sheetViews>
  <sheetFormatPr defaultColWidth="9.140625" defaultRowHeight="15.75"/>
  <cols>
    <col min="1" max="1" width="0" style="41" hidden="1" customWidth="1"/>
    <col min="2" max="2" width="14.7109375" style="41" customWidth="1"/>
    <col min="3" max="3" width="51" style="41" customWidth="1"/>
    <col min="4" max="4" width="12.42578125" style="58" customWidth="1"/>
    <col min="5" max="5" width="11.28515625" style="41" customWidth="1"/>
    <col min="6" max="6" width="8.85546875" style="41" customWidth="1"/>
    <col min="7" max="7" width="13" style="41" customWidth="1"/>
    <col min="8" max="8" width="14.28515625" style="41" customWidth="1"/>
    <col min="9" max="9" width="10.5703125" style="41" customWidth="1"/>
    <col min="10" max="10" width="8.85546875" style="41" customWidth="1"/>
    <col min="11" max="11" width="9.85546875" style="41" customWidth="1"/>
    <col min="12" max="12" width="7.85546875" style="41" customWidth="1"/>
    <col min="13" max="13" width="10.28515625" style="41" customWidth="1"/>
    <col min="14" max="14" width="11.28515625" style="41" customWidth="1"/>
    <col min="15" max="15" width="10.7109375" style="41" customWidth="1"/>
    <col min="16" max="16" width="7.85546875" style="41" customWidth="1"/>
    <col min="17" max="17" width="9" style="41" customWidth="1"/>
    <col min="18" max="16384" width="9.140625" style="41"/>
  </cols>
  <sheetData>
    <row r="1" spans="1:16" s="36" customFormat="1">
      <c r="B1" s="37" t="s">
        <v>150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6" customFormat="1">
      <c r="B2" s="37" t="s">
        <v>151</v>
      </c>
      <c r="C2" s="38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6" customFormat="1">
      <c r="B3" s="37" t="s">
        <v>152</v>
      </c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46.5" customHeight="1">
      <c r="B4" s="94" t="s">
        <v>0</v>
      </c>
      <c r="C4" s="94" t="s">
        <v>1</v>
      </c>
      <c r="D4" s="99" t="s">
        <v>2</v>
      </c>
      <c r="E4" s="94" t="s">
        <v>3</v>
      </c>
      <c r="F4" s="94"/>
      <c r="G4" s="94"/>
      <c r="H4" s="94" t="s">
        <v>4</v>
      </c>
      <c r="I4" s="94" t="s">
        <v>5</v>
      </c>
      <c r="J4" s="94"/>
      <c r="K4" s="94"/>
      <c r="L4" s="94"/>
      <c r="M4" s="94" t="s">
        <v>6</v>
      </c>
      <c r="N4" s="94"/>
      <c r="O4" s="94"/>
      <c r="P4" s="94"/>
    </row>
    <row r="5" spans="1:16" ht="15.6" customHeight="1">
      <c r="B5" s="94"/>
      <c r="C5" s="94"/>
      <c r="D5" s="99"/>
      <c r="E5" s="61" t="s">
        <v>7</v>
      </c>
      <c r="F5" s="61" t="s">
        <v>8</v>
      </c>
      <c r="G5" s="61" t="s">
        <v>9</v>
      </c>
      <c r="H5" s="94"/>
      <c r="I5" s="61" t="s">
        <v>153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</row>
    <row r="6" spans="1:16">
      <c r="B6" s="94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20.100000000000001" customHeight="1">
      <c r="A7" s="41">
        <v>1</v>
      </c>
      <c r="B7" s="61" t="s">
        <v>61</v>
      </c>
      <c r="C7" s="26" t="s">
        <v>227</v>
      </c>
      <c r="D7" s="62">
        <v>150</v>
      </c>
      <c r="E7" s="42">
        <v>7.95</v>
      </c>
      <c r="F7" s="42">
        <v>8.6999999999999993</v>
      </c>
      <c r="G7" s="42">
        <v>28.650000000000002</v>
      </c>
      <c r="H7" s="42">
        <v>224.70000000000005</v>
      </c>
      <c r="I7" s="42">
        <v>4.4999999999999998E-2</v>
      </c>
      <c r="J7" s="42">
        <v>4.4999999999999998E-2</v>
      </c>
      <c r="K7" s="42">
        <v>4.4999999999999998E-2</v>
      </c>
      <c r="L7" s="42">
        <v>0.70499999999999985</v>
      </c>
      <c r="M7" s="42">
        <v>126</v>
      </c>
      <c r="N7" s="42">
        <v>100.05000000000001</v>
      </c>
      <c r="O7" s="42">
        <v>10.95</v>
      </c>
      <c r="P7" s="42">
        <v>0.75</v>
      </c>
    </row>
    <row r="8" spans="1:16" ht="20.100000000000001" customHeight="1">
      <c r="A8" s="41">
        <v>1</v>
      </c>
      <c r="B8" s="61"/>
      <c r="C8" s="26" t="s">
        <v>241</v>
      </c>
      <c r="D8" s="62">
        <v>100</v>
      </c>
      <c r="E8" s="42">
        <v>5.8</v>
      </c>
      <c r="F8" s="42">
        <v>5</v>
      </c>
      <c r="G8" s="42">
        <v>8</v>
      </c>
      <c r="H8" s="42">
        <v>100.2</v>
      </c>
      <c r="I8" s="42">
        <v>0.1</v>
      </c>
      <c r="J8" s="42">
        <v>1.4</v>
      </c>
      <c r="K8" s="42">
        <v>0.4</v>
      </c>
      <c r="L8" s="42">
        <v>0.1</v>
      </c>
      <c r="M8" s="42">
        <v>240</v>
      </c>
      <c r="N8" s="42">
        <v>165</v>
      </c>
      <c r="O8" s="42">
        <v>28.000000000000004</v>
      </c>
      <c r="P8" s="42">
        <v>0.2</v>
      </c>
    </row>
    <row r="9" spans="1:16" ht="20.100000000000001" customHeight="1">
      <c r="A9" s="41">
        <v>1</v>
      </c>
      <c r="B9" s="61" t="s">
        <v>278</v>
      </c>
      <c r="C9" s="26" t="s">
        <v>26</v>
      </c>
      <c r="D9" s="62" t="s">
        <v>121</v>
      </c>
      <c r="E9" s="42">
        <v>0.08</v>
      </c>
      <c r="F9" s="42">
        <v>0.02</v>
      </c>
      <c r="G9" s="42">
        <v>15</v>
      </c>
      <c r="H9" s="42">
        <v>60.5</v>
      </c>
      <c r="I9" s="42">
        <v>0</v>
      </c>
      <c r="J9" s="42">
        <v>0.04</v>
      </c>
      <c r="K9" s="42">
        <v>0</v>
      </c>
      <c r="L9" s="42">
        <v>0</v>
      </c>
      <c r="M9" s="42">
        <v>11.1</v>
      </c>
      <c r="N9" s="42">
        <v>2.8</v>
      </c>
      <c r="O9" s="42">
        <v>1.4</v>
      </c>
      <c r="P9" s="42">
        <v>0.28000000000000003</v>
      </c>
    </row>
    <row r="10" spans="1:16" ht="16.899999999999999" customHeight="1">
      <c r="A10" s="41">
        <v>1</v>
      </c>
      <c r="B10" s="61"/>
      <c r="C10" s="26" t="s">
        <v>208</v>
      </c>
      <c r="D10" s="62">
        <v>60</v>
      </c>
      <c r="E10" s="42">
        <v>3.3</v>
      </c>
      <c r="F10" s="42">
        <v>3.9000000000000004</v>
      </c>
      <c r="G10" s="42">
        <v>20.939999999999998</v>
      </c>
      <c r="H10" s="42">
        <v>132.06</v>
      </c>
      <c r="I10" s="42">
        <v>2.4E-2</v>
      </c>
      <c r="J10" s="42">
        <v>5.3999999999999999E-2</v>
      </c>
      <c r="K10" s="42">
        <v>0.06</v>
      </c>
      <c r="L10" s="42">
        <v>2.52</v>
      </c>
      <c r="M10" s="42">
        <v>18.419999999999998</v>
      </c>
      <c r="N10" s="42">
        <v>34.260000000000005</v>
      </c>
      <c r="O10" s="42">
        <v>3.84</v>
      </c>
      <c r="P10" s="42">
        <v>0.41999999999999993</v>
      </c>
    </row>
    <row r="11" spans="1:16" ht="16.899999999999999" customHeight="1">
      <c r="B11" s="81"/>
      <c r="C11" s="26" t="s">
        <v>209</v>
      </c>
      <c r="D11" s="82">
        <v>150</v>
      </c>
      <c r="E11" s="42">
        <v>1.4</v>
      </c>
      <c r="F11" s="42">
        <v>0.20000000000000004</v>
      </c>
      <c r="G11" s="42">
        <v>14.299999999999999</v>
      </c>
      <c r="H11" s="42">
        <v>64.599999999999994</v>
      </c>
      <c r="I11" s="42">
        <v>0.06</v>
      </c>
      <c r="J11" s="42">
        <v>15</v>
      </c>
      <c r="K11" s="42">
        <v>0</v>
      </c>
      <c r="L11" s="42">
        <v>1.7</v>
      </c>
      <c r="M11" s="42">
        <v>30</v>
      </c>
      <c r="N11" s="42">
        <v>51.000000000000007</v>
      </c>
      <c r="O11" s="42">
        <v>24</v>
      </c>
      <c r="P11" s="42">
        <v>0.9</v>
      </c>
    </row>
    <row r="12" spans="1:16" ht="18" customHeight="1">
      <c r="A12" s="41">
        <v>1</v>
      </c>
      <c r="B12" s="61"/>
      <c r="C12" s="61" t="s">
        <v>18</v>
      </c>
      <c r="D12" s="62"/>
      <c r="E12" s="61">
        <f>SUM(E7+E8+E9+E10+E11)</f>
        <v>18.529999999999998</v>
      </c>
      <c r="F12" s="88">
        <f t="shared" ref="F12:P12" si="0">SUM(F7+F8+F9+F10+F11)</f>
        <v>17.819999999999997</v>
      </c>
      <c r="G12" s="88">
        <f t="shared" si="0"/>
        <v>86.89</v>
      </c>
      <c r="H12" s="88">
        <f t="shared" si="0"/>
        <v>582.06000000000006</v>
      </c>
      <c r="I12" s="88">
        <f t="shared" si="0"/>
        <v>0.22900000000000001</v>
      </c>
      <c r="J12" s="88">
        <f t="shared" si="0"/>
        <v>16.539000000000001</v>
      </c>
      <c r="K12" s="88">
        <f t="shared" si="0"/>
        <v>0.505</v>
      </c>
      <c r="L12" s="88">
        <f t="shared" si="0"/>
        <v>5.0249999999999995</v>
      </c>
      <c r="M12" s="88">
        <f t="shared" si="0"/>
        <v>425.52000000000004</v>
      </c>
      <c r="N12" s="88">
        <f t="shared" si="0"/>
        <v>353.11</v>
      </c>
      <c r="O12" s="88">
        <f t="shared" si="0"/>
        <v>68.19</v>
      </c>
      <c r="P12" s="88">
        <f t="shared" si="0"/>
        <v>2.5499999999999998</v>
      </c>
    </row>
    <row r="13" spans="1:16" ht="15.95" customHeight="1">
      <c r="A13" s="41">
        <v>1</v>
      </c>
      <c r="B13" s="94" t="s">
        <v>19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20.100000000000001" customHeight="1">
      <c r="B14" s="61" t="s">
        <v>165</v>
      </c>
      <c r="C14" s="26" t="s">
        <v>206</v>
      </c>
      <c r="D14" s="62">
        <v>60</v>
      </c>
      <c r="E14" s="43">
        <v>0.48</v>
      </c>
      <c r="F14" s="43">
        <v>0.06</v>
      </c>
      <c r="G14" s="43">
        <v>1.5</v>
      </c>
      <c r="H14" s="43">
        <v>8.4600000000000009</v>
      </c>
      <c r="I14" s="43">
        <v>0</v>
      </c>
      <c r="J14" s="43">
        <v>6</v>
      </c>
      <c r="K14" s="43">
        <v>0</v>
      </c>
      <c r="L14" s="43">
        <v>0</v>
      </c>
      <c r="M14" s="43">
        <v>13.98</v>
      </c>
      <c r="N14" s="43">
        <v>24.96</v>
      </c>
      <c r="O14" s="43">
        <v>8.4</v>
      </c>
      <c r="P14" s="43">
        <v>0.36</v>
      </c>
    </row>
    <row r="15" spans="1:16" ht="20.100000000000001" customHeight="1">
      <c r="B15" s="61" t="s">
        <v>164</v>
      </c>
      <c r="C15" s="26" t="s">
        <v>217</v>
      </c>
      <c r="D15" s="62">
        <v>60</v>
      </c>
      <c r="E15" s="43">
        <v>0.48</v>
      </c>
      <c r="F15" s="43">
        <v>0.06</v>
      </c>
      <c r="G15" s="43">
        <v>1.02</v>
      </c>
      <c r="H15" s="43">
        <v>6.54</v>
      </c>
      <c r="I15" s="43">
        <v>1.2E-2</v>
      </c>
      <c r="J15" s="43">
        <v>3</v>
      </c>
      <c r="K15" s="43">
        <v>0</v>
      </c>
      <c r="L15" s="43">
        <v>0.06</v>
      </c>
      <c r="M15" s="43">
        <v>13.8</v>
      </c>
      <c r="N15" s="43">
        <v>14.4</v>
      </c>
      <c r="O15" s="43">
        <v>8.4</v>
      </c>
      <c r="P15" s="43">
        <v>0.36</v>
      </c>
    </row>
    <row r="16" spans="1:16" ht="20.100000000000001" customHeight="1">
      <c r="B16" s="63"/>
      <c r="C16" s="26" t="s">
        <v>172</v>
      </c>
      <c r="D16" s="73"/>
      <c r="E16" s="63">
        <v>0.48</v>
      </c>
      <c r="F16" s="63">
        <v>0.06</v>
      </c>
      <c r="G16" s="63">
        <v>1.26</v>
      </c>
      <c r="H16" s="63">
        <v>7.5</v>
      </c>
      <c r="I16" s="63">
        <v>6.0000000000000001E-3</v>
      </c>
      <c r="J16" s="63">
        <v>4.5</v>
      </c>
      <c r="K16" s="63">
        <v>0</v>
      </c>
      <c r="L16" s="63">
        <v>0.03</v>
      </c>
      <c r="M16" s="63">
        <v>13.89</v>
      </c>
      <c r="N16" s="63">
        <v>19.68</v>
      </c>
      <c r="O16" s="63">
        <v>8.4</v>
      </c>
      <c r="P16" s="63">
        <v>0.36</v>
      </c>
    </row>
    <row r="17" spans="1:16" ht="20.100000000000001" customHeight="1">
      <c r="A17" s="41">
        <v>1</v>
      </c>
      <c r="B17" s="61" t="s">
        <v>122</v>
      </c>
      <c r="C17" s="26" t="s">
        <v>166</v>
      </c>
      <c r="D17" s="62">
        <v>200</v>
      </c>
      <c r="E17" s="43">
        <v>1.6</v>
      </c>
      <c r="F17" s="43">
        <v>2.2000000000000002</v>
      </c>
      <c r="G17" s="43">
        <v>9.6</v>
      </c>
      <c r="H17" s="43">
        <v>64.599999999999994</v>
      </c>
      <c r="I17" s="43">
        <v>0</v>
      </c>
      <c r="J17" s="43">
        <v>0</v>
      </c>
      <c r="K17" s="43">
        <v>6.6</v>
      </c>
      <c r="L17" s="43">
        <v>1</v>
      </c>
      <c r="M17" s="43">
        <v>21.4</v>
      </c>
      <c r="N17" s="43">
        <v>18.2</v>
      </c>
      <c r="O17" s="43">
        <v>44.8</v>
      </c>
      <c r="P17" s="43">
        <v>0.8</v>
      </c>
    </row>
    <row r="18" spans="1:16" ht="20.100000000000001" customHeight="1">
      <c r="A18" s="41">
        <v>1</v>
      </c>
      <c r="B18" s="61" t="s">
        <v>263</v>
      </c>
      <c r="C18" s="26" t="s">
        <v>293</v>
      </c>
      <c r="D18" s="62">
        <v>100</v>
      </c>
      <c r="E18" s="43">
        <v>6.9</v>
      </c>
      <c r="F18" s="43">
        <v>19.399999999999999</v>
      </c>
      <c r="G18" s="43">
        <v>17.3</v>
      </c>
      <c r="H18" s="43">
        <v>272</v>
      </c>
      <c r="I18" s="43">
        <v>0</v>
      </c>
      <c r="J18" s="43">
        <v>0.3</v>
      </c>
      <c r="K18" s="43">
        <v>0.9</v>
      </c>
      <c r="L18" s="43">
        <v>0.8</v>
      </c>
      <c r="M18" s="43">
        <v>8.9</v>
      </c>
      <c r="N18" s="43">
        <v>23.2</v>
      </c>
      <c r="O18" s="43">
        <v>87.9</v>
      </c>
      <c r="P18" s="43">
        <v>1.3</v>
      </c>
    </row>
    <row r="19" spans="1:16" ht="20.100000000000001" customHeight="1">
      <c r="B19" s="61" t="s">
        <v>199</v>
      </c>
      <c r="C19" s="26" t="s">
        <v>167</v>
      </c>
      <c r="D19" s="62">
        <v>150</v>
      </c>
      <c r="E19" s="43">
        <v>4.455000000000001</v>
      </c>
      <c r="F19" s="43">
        <v>4.05</v>
      </c>
      <c r="G19" s="43">
        <v>31.65</v>
      </c>
      <c r="H19" s="43">
        <v>180.87000000000003</v>
      </c>
      <c r="I19" s="43">
        <v>4.4999999999999998E-2</v>
      </c>
      <c r="J19" s="43">
        <v>0</v>
      </c>
      <c r="K19" s="43">
        <v>19.350000000000001</v>
      </c>
      <c r="L19" s="43">
        <v>0.58499999999999996</v>
      </c>
      <c r="M19" s="43">
        <v>19.844999999999999</v>
      </c>
      <c r="N19" s="43">
        <v>154.74</v>
      </c>
      <c r="O19" s="43">
        <v>18.975000000000001</v>
      </c>
      <c r="P19" s="43">
        <v>0.88500000000000001</v>
      </c>
    </row>
    <row r="20" spans="1:16" ht="20.100000000000001" customHeight="1">
      <c r="A20" s="41">
        <v>1</v>
      </c>
      <c r="B20" s="61" t="s">
        <v>168</v>
      </c>
      <c r="C20" s="26" t="s">
        <v>56</v>
      </c>
      <c r="D20" s="62">
        <v>200</v>
      </c>
      <c r="E20" s="43">
        <v>0.28000000000000003</v>
      </c>
      <c r="F20" s="43">
        <v>0.1</v>
      </c>
      <c r="G20" s="43">
        <v>28.88</v>
      </c>
      <c r="H20" s="43">
        <v>117.54</v>
      </c>
      <c r="I20" s="43">
        <v>0</v>
      </c>
      <c r="J20" s="43">
        <v>19.3</v>
      </c>
      <c r="K20" s="43">
        <v>0</v>
      </c>
      <c r="L20" s="43">
        <v>0.16</v>
      </c>
      <c r="M20" s="43">
        <v>13.66</v>
      </c>
      <c r="N20" s="43">
        <v>7.38</v>
      </c>
      <c r="O20" s="43">
        <v>5.78</v>
      </c>
      <c r="P20" s="43">
        <v>0.46800000000000003</v>
      </c>
    </row>
    <row r="21" spans="1:16" ht="20.100000000000001" customHeight="1">
      <c r="A21" s="41">
        <v>1</v>
      </c>
      <c r="B21" s="61" t="s">
        <v>59</v>
      </c>
      <c r="C21" s="26" t="s">
        <v>20</v>
      </c>
      <c r="D21" s="62">
        <v>30</v>
      </c>
      <c r="E21" s="43">
        <v>2.2999999999999998</v>
      </c>
      <c r="F21" s="43">
        <v>0.20000000000000004</v>
      </c>
      <c r="G21" s="43">
        <v>14.8</v>
      </c>
      <c r="H21" s="43">
        <v>70.2</v>
      </c>
      <c r="I21" s="43">
        <v>0</v>
      </c>
      <c r="J21" s="43">
        <v>0</v>
      </c>
      <c r="K21" s="43">
        <v>0</v>
      </c>
      <c r="L21" s="43">
        <v>0.3</v>
      </c>
      <c r="M21" s="43">
        <v>6</v>
      </c>
      <c r="N21" s="43">
        <v>19.5</v>
      </c>
      <c r="O21" s="43">
        <v>4.2</v>
      </c>
      <c r="P21" s="43">
        <v>0.3</v>
      </c>
    </row>
    <row r="22" spans="1:16" ht="20.100000000000001" customHeight="1">
      <c r="A22" s="41">
        <v>1</v>
      </c>
      <c r="B22" s="61" t="s">
        <v>169</v>
      </c>
      <c r="C22" s="26" t="s">
        <v>21</v>
      </c>
      <c r="D22" s="62">
        <v>40</v>
      </c>
      <c r="E22" s="43">
        <v>2.6</v>
      </c>
      <c r="F22" s="43">
        <v>0.5</v>
      </c>
      <c r="G22" s="43">
        <v>15.8</v>
      </c>
      <c r="H22" s="43">
        <v>79.2</v>
      </c>
      <c r="I22" s="43">
        <v>0.1</v>
      </c>
      <c r="J22" s="43">
        <v>0</v>
      </c>
      <c r="K22" s="43">
        <v>0</v>
      </c>
      <c r="L22" s="43">
        <v>0.6</v>
      </c>
      <c r="M22" s="43">
        <v>11.6</v>
      </c>
      <c r="N22" s="43">
        <v>60</v>
      </c>
      <c r="O22" s="43">
        <v>18.8</v>
      </c>
      <c r="P22" s="43">
        <v>1.6</v>
      </c>
    </row>
    <row r="23" spans="1:16" ht="13.9" customHeight="1">
      <c r="A23" s="41">
        <v>1</v>
      </c>
      <c r="B23" s="61"/>
      <c r="C23" s="61" t="s">
        <v>18</v>
      </c>
      <c r="D23" s="62"/>
      <c r="E23" s="61">
        <f>SUM(E16+E17+E18+E19+E20+E21+E22)</f>
        <v>18.615000000000002</v>
      </c>
      <c r="F23" s="88">
        <f t="shared" ref="F23:P23" si="1">SUM(F16+F17+F18+F19+F20+F21+F22)</f>
        <v>26.51</v>
      </c>
      <c r="G23" s="88">
        <f t="shared" si="1"/>
        <v>119.28999999999999</v>
      </c>
      <c r="H23" s="88">
        <f t="shared" si="1"/>
        <v>791.91000000000008</v>
      </c>
      <c r="I23" s="88">
        <f t="shared" si="1"/>
        <v>0.151</v>
      </c>
      <c r="J23" s="88">
        <f t="shared" si="1"/>
        <v>24.1</v>
      </c>
      <c r="K23" s="88">
        <f t="shared" si="1"/>
        <v>26.85</v>
      </c>
      <c r="L23" s="88">
        <f t="shared" si="1"/>
        <v>3.4750000000000001</v>
      </c>
      <c r="M23" s="88">
        <f t="shared" si="1"/>
        <v>95.294999999999987</v>
      </c>
      <c r="N23" s="88">
        <f t="shared" si="1"/>
        <v>302.7</v>
      </c>
      <c r="O23" s="88">
        <f t="shared" si="1"/>
        <v>188.85499999999999</v>
      </c>
      <c r="P23" s="88">
        <f t="shared" si="1"/>
        <v>5.7129999999999992</v>
      </c>
    </row>
    <row r="24" spans="1:16" ht="16.149999999999999" customHeight="1">
      <c r="A24" s="41">
        <v>1</v>
      </c>
      <c r="B24" s="94" t="s">
        <v>22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22.9" customHeight="1">
      <c r="A25" s="41">
        <v>1</v>
      </c>
      <c r="B25" s="61" t="s">
        <v>207</v>
      </c>
      <c r="C25" s="26" t="s">
        <v>50</v>
      </c>
      <c r="D25" s="62">
        <v>150</v>
      </c>
      <c r="E25" s="43">
        <v>8.3000000000000007</v>
      </c>
      <c r="F25" s="43">
        <v>10.3</v>
      </c>
      <c r="G25" s="43">
        <v>2.1</v>
      </c>
      <c r="H25" s="43">
        <v>134.30000000000001</v>
      </c>
      <c r="I25" s="43">
        <v>0.04</v>
      </c>
      <c r="J25" s="43">
        <v>0.2</v>
      </c>
      <c r="K25" s="43">
        <v>0.13</v>
      </c>
      <c r="L25" s="43">
        <v>0.25</v>
      </c>
      <c r="M25" s="43">
        <v>72</v>
      </c>
      <c r="N25" s="43">
        <v>134.5</v>
      </c>
      <c r="O25" s="43">
        <v>11</v>
      </c>
      <c r="P25" s="43">
        <v>1.4</v>
      </c>
    </row>
    <row r="26" spans="1:16" ht="18.600000000000001" customHeight="1">
      <c r="A26" s="41">
        <v>1</v>
      </c>
      <c r="B26" s="61" t="s">
        <v>57</v>
      </c>
      <c r="C26" s="26" t="s">
        <v>58</v>
      </c>
      <c r="D26" s="62">
        <v>200</v>
      </c>
      <c r="E26" s="43">
        <v>0.66</v>
      </c>
      <c r="F26" s="43">
        <v>0.1</v>
      </c>
      <c r="G26" s="43">
        <v>28.02</v>
      </c>
      <c r="H26" s="43">
        <v>115.62</v>
      </c>
      <c r="I26" s="43">
        <v>0</v>
      </c>
      <c r="J26" s="43">
        <v>0.02</v>
      </c>
      <c r="K26" s="43">
        <v>0.68</v>
      </c>
      <c r="L26" s="43">
        <v>0.5</v>
      </c>
      <c r="M26" s="43">
        <v>32.479999999999997</v>
      </c>
      <c r="N26" s="43">
        <v>17.46</v>
      </c>
      <c r="O26" s="43">
        <v>23.44</v>
      </c>
      <c r="P26" s="43">
        <v>0.7</v>
      </c>
    </row>
    <row r="27" spans="1:16" ht="18" customHeight="1">
      <c r="B27" s="61" t="s">
        <v>59</v>
      </c>
      <c r="C27" s="26" t="s">
        <v>20</v>
      </c>
      <c r="D27" s="62">
        <v>30</v>
      </c>
      <c r="E27" s="43">
        <v>2.2999999999999998</v>
      </c>
      <c r="F27" s="43">
        <v>0.20000000000000004</v>
      </c>
      <c r="G27" s="43">
        <v>14.8</v>
      </c>
      <c r="H27" s="43">
        <v>70.2</v>
      </c>
      <c r="I27" s="43">
        <v>0</v>
      </c>
      <c r="J27" s="43">
        <v>0</v>
      </c>
      <c r="K27" s="43">
        <v>0</v>
      </c>
      <c r="L27" s="43">
        <v>0.3</v>
      </c>
      <c r="M27" s="43">
        <v>6</v>
      </c>
      <c r="N27" s="43">
        <v>19.5</v>
      </c>
      <c r="O27" s="43">
        <v>4.2</v>
      </c>
      <c r="P27" s="43">
        <v>0.3</v>
      </c>
    </row>
    <row r="28" spans="1:16" ht="16.149999999999999" customHeight="1">
      <c r="A28" s="41">
        <v>1</v>
      </c>
      <c r="B28" s="61"/>
      <c r="C28" s="61" t="s">
        <v>18</v>
      </c>
      <c r="D28" s="62"/>
      <c r="E28" s="61">
        <f>SUM(E25+E26+E27)</f>
        <v>11.260000000000002</v>
      </c>
      <c r="F28" s="88">
        <f t="shared" ref="F28:P28" si="2">SUM(F25+F26+F27)</f>
        <v>10.6</v>
      </c>
      <c r="G28" s="88">
        <f t="shared" si="2"/>
        <v>44.92</v>
      </c>
      <c r="H28" s="88">
        <f t="shared" si="2"/>
        <v>320.12</v>
      </c>
      <c r="I28" s="88">
        <f t="shared" si="2"/>
        <v>0.04</v>
      </c>
      <c r="J28" s="88">
        <f t="shared" si="2"/>
        <v>0.22</v>
      </c>
      <c r="K28" s="88">
        <f t="shared" si="2"/>
        <v>0.81</v>
      </c>
      <c r="L28" s="88">
        <f t="shared" si="2"/>
        <v>1.05</v>
      </c>
      <c r="M28" s="88">
        <f t="shared" si="2"/>
        <v>110.47999999999999</v>
      </c>
      <c r="N28" s="88">
        <f t="shared" si="2"/>
        <v>171.46</v>
      </c>
      <c r="O28" s="88">
        <f t="shared" si="2"/>
        <v>38.64</v>
      </c>
      <c r="P28" s="88">
        <f t="shared" si="2"/>
        <v>2.3999999999999995</v>
      </c>
    </row>
    <row r="29" spans="1:16" ht="15" customHeight="1">
      <c r="A29" s="41">
        <v>1</v>
      </c>
      <c r="B29" s="61"/>
      <c r="C29" s="61" t="s">
        <v>23</v>
      </c>
      <c r="D29" s="62"/>
      <c r="E29" s="61">
        <f>SUM(E12+E23+E28)</f>
        <v>48.405000000000001</v>
      </c>
      <c r="F29" s="61">
        <v>54.93</v>
      </c>
      <c r="G29" s="61">
        <v>251.10000000000002</v>
      </c>
      <c r="H29" s="61">
        <v>1694.0900000000001</v>
      </c>
      <c r="I29" s="61">
        <v>0.42</v>
      </c>
      <c r="J29" s="61">
        <v>40.859000000000002</v>
      </c>
      <c r="K29" s="61">
        <v>28.164999999999999</v>
      </c>
      <c r="L29" s="61">
        <v>9.5500000000000007</v>
      </c>
      <c r="M29" s="61">
        <v>631.29500000000007</v>
      </c>
      <c r="N29" s="61">
        <v>827.27</v>
      </c>
      <c r="O29" s="61">
        <v>295.68499999999995</v>
      </c>
      <c r="P29" s="61">
        <v>10.662999999999997</v>
      </c>
    </row>
    <row r="30" spans="1:16" s="36" customFormat="1" ht="15" customHeight="1">
      <c r="B30" s="44"/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36" customFormat="1" ht="20.100000000000001" customHeight="1">
      <c r="B31" s="37" t="s">
        <v>154</v>
      </c>
      <c r="C31" s="38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s="36" customFormat="1" ht="20.100000000000001" customHeight="1">
      <c r="B32" s="37" t="s">
        <v>151</v>
      </c>
      <c r="C32" s="38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31" s="36" customFormat="1" ht="20.100000000000001" customHeight="1">
      <c r="B33" s="37" t="s">
        <v>152</v>
      </c>
      <c r="C33" s="38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31" s="36" customFormat="1" ht="41.25" customHeight="1">
      <c r="B34" s="96" t="s">
        <v>0</v>
      </c>
      <c r="C34" s="96" t="s">
        <v>1</v>
      </c>
      <c r="D34" s="97" t="s">
        <v>2</v>
      </c>
      <c r="E34" s="94" t="s">
        <v>3</v>
      </c>
      <c r="F34" s="94"/>
      <c r="G34" s="94"/>
      <c r="H34" s="94" t="s">
        <v>4</v>
      </c>
      <c r="I34" s="94" t="s">
        <v>5</v>
      </c>
      <c r="J34" s="94"/>
      <c r="K34" s="94"/>
      <c r="L34" s="94"/>
      <c r="M34" s="94" t="s">
        <v>6</v>
      </c>
      <c r="N34" s="94"/>
      <c r="O34" s="94"/>
      <c r="P34" s="94"/>
    </row>
    <row r="35" spans="1:31" s="36" customFormat="1" ht="16.149999999999999" customHeight="1">
      <c r="B35" s="96"/>
      <c r="C35" s="96"/>
      <c r="D35" s="97"/>
      <c r="E35" s="61" t="s">
        <v>7</v>
      </c>
      <c r="F35" s="61" t="s">
        <v>8</v>
      </c>
      <c r="G35" s="61" t="s">
        <v>9</v>
      </c>
      <c r="H35" s="94"/>
      <c r="I35" s="61" t="s">
        <v>153</v>
      </c>
      <c r="J35" s="61" t="s">
        <v>10</v>
      </c>
      <c r="K35" s="61" t="s">
        <v>11</v>
      </c>
      <c r="L35" s="61" t="s">
        <v>12</v>
      </c>
      <c r="M35" s="61" t="s">
        <v>13</v>
      </c>
      <c r="N35" s="61" t="s">
        <v>14</v>
      </c>
      <c r="O35" s="61" t="s">
        <v>15</v>
      </c>
      <c r="P35" s="61" t="s">
        <v>16</v>
      </c>
    </row>
    <row r="36" spans="1:31" ht="15.6" customHeight="1">
      <c r="A36" s="41">
        <v>2</v>
      </c>
      <c r="B36" s="94" t="s">
        <v>17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31" ht="29.25" customHeight="1">
      <c r="B37" s="88" t="s">
        <v>223</v>
      </c>
      <c r="C37" s="26" t="s">
        <v>234</v>
      </c>
      <c r="D37" s="89" t="s">
        <v>309</v>
      </c>
      <c r="E37" s="42">
        <v>8.1180000000000003</v>
      </c>
      <c r="F37" s="42">
        <v>10.824000000000002</v>
      </c>
      <c r="G37" s="42">
        <v>35.423999999999999</v>
      </c>
      <c r="H37" s="42">
        <v>271.58400000000006</v>
      </c>
      <c r="I37" s="42">
        <v>6.1499999999999992E-2</v>
      </c>
      <c r="J37" s="42">
        <v>6.56</v>
      </c>
      <c r="K37" s="42">
        <v>0.41</v>
      </c>
      <c r="L37" s="42">
        <v>2.0499999999999998</v>
      </c>
      <c r="M37" s="42">
        <v>177.59149999999997</v>
      </c>
      <c r="N37" s="42">
        <v>193.11</v>
      </c>
      <c r="O37" s="42">
        <v>41.163999999999994</v>
      </c>
      <c r="P37" s="42">
        <v>0.61499999999999999</v>
      </c>
    </row>
    <row r="38" spans="1:31" ht="18" customHeight="1">
      <c r="A38" s="41">
        <v>2</v>
      </c>
      <c r="B38" s="86" t="s">
        <v>102</v>
      </c>
      <c r="C38" s="26" t="s">
        <v>296</v>
      </c>
      <c r="D38" s="87">
        <v>60</v>
      </c>
      <c r="E38" s="42">
        <v>3.3</v>
      </c>
      <c r="F38" s="42">
        <v>3.18</v>
      </c>
      <c r="G38" s="42">
        <v>18</v>
      </c>
      <c r="H38" s="42">
        <v>113.82</v>
      </c>
      <c r="I38" s="42">
        <v>7.8000000000000014E-2</v>
      </c>
      <c r="J38" s="42">
        <v>0</v>
      </c>
      <c r="K38" s="42">
        <v>0</v>
      </c>
      <c r="L38" s="42">
        <v>1.02</v>
      </c>
      <c r="M38" s="42">
        <v>4.2</v>
      </c>
      <c r="N38" s="42">
        <v>37.799999999999997</v>
      </c>
      <c r="O38" s="42">
        <v>15</v>
      </c>
      <c r="P38" s="42">
        <v>0.84</v>
      </c>
    </row>
    <row r="39" spans="1:31" ht="18" customHeight="1">
      <c r="B39" s="86" t="s">
        <v>214</v>
      </c>
      <c r="C39" s="26" t="s">
        <v>295</v>
      </c>
      <c r="D39" s="87" t="s">
        <v>305</v>
      </c>
      <c r="E39" s="42">
        <v>5.8639999999999999</v>
      </c>
      <c r="F39" s="42">
        <v>5.5652173913043477</v>
      </c>
      <c r="G39" s="42">
        <v>20.631999999999998</v>
      </c>
      <c r="H39" s="42">
        <v>156.07095652173911</v>
      </c>
      <c r="I39" s="42">
        <v>0.11373913043478262</v>
      </c>
      <c r="J39" s="42">
        <v>6.9565217391304349E-2</v>
      </c>
      <c r="K39" s="42">
        <v>1.4608695652173913E-2</v>
      </c>
      <c r="L39" s="42">
        <v>1.7530434782608697</v>
      </c>
      <c r="M39" s="42">
        <v>38.852173913043487</v>
      </c>
      <c r="N39" s="42">
        <v>40.034782608695657</v>
      </c>
      <c r="O39" s="42">
        <v>93.669565217391323</v>
      </c>
      <c r="P39" s="42">
        <v>0.96347826086956556</v>
      </c>
    </row>
    <row r="40" spans="1:31" ht="15" customHeight="1">
      <c r="B40" s="86"/>
      <c r="C40" s="26" t="s">
        <v>100</v>
      </c>
      <c r="D40" s="87"/>
      <c r="E40" s="66">
        <v>4.5819999999999999</v>
      </c>
      <c r="F40" s="66">
        <v>4.3726086956521737</v>
      </c>
      <c r="G40" s="66">
        <v>19.315999999999999</v>
      </c>
      <c r="H40" s="66">
        <v>134.94547826086955</v>
      </c>
      <c r="I40" s="66">
        <v>9.5869565217391317E-2</v>
      </c>
      <c r="J40" s="66">
        <v>3.4782608695652174E-2</v>
      </c>
      <c r="K40" s="66">
        <v>7.3043478260869567E-3</v>
      </c>
      <c r="L40" s="66">
        <v>1.3865217391304347</v>
      </c>
      <c r="M40" s="66">
        <v>21.526086956521745</v>
      </c>
      <c r="N40" s="66">
        <v>38.917391304347831</v>
      </c>
      <c r="O40" s="66">
        <v>54.334782608695662</v>
      </c>
      <c r="P40" s="66">
        <v>0.90173913043478282</v>
      </c>
    </row>
    <row r="41" spans="1:31" ht="18" customHeight="1">
      <c r="B41" s="86"/>
      <c r="C41" s="26" t="s">
        <v>183</v>
      </c>
      <c r="D41" s="87">
        <v>10</v>
      </c>
      <c r="E41" s="42">
        <v>0.25</v>
      </c>
      <c r="F41" s="42">
        <v>5.3</v>
      </c>
      <c r="G41" s="42">
        <v>1.89</v>
      </c>
      <c r="H41" s="42">
        <v>56.26</v>
      </c>
      <c r="I41" s="42">
        <v>1E-3</v>
      </c>
      <c r="J41" s="42">
        <v>0</v>
      </c>
      <c r="K41" s="42">
        <v>0.04</v>
      </c>
      <c r="L41" s="42">
        <v>0.1</v>
      </c>
      <c r="M41" s="42">
        <v>2.4</v>
      </c>
      <c r="N41" s="42">
        <v>3</v>
      </c>
      <c r="O41" s="42">
        <v>0</v>
      </c>
      <c r="P41" s="42">
        <v>0.02</v>
      </c>
    </row>
    <row r="42" spans="1:31" ht="14.45" customHeight="1">
      <c r="A42" s="41">
        <v>2</v>
      </c>
      <c r="B42" s="86"/>
      <c r="C42" s="26" t="s">
        <v>24</v>
      </c>
      <c r="D42" s="87">
        <v>30</v>
      </c>
      <c r="E42" s="42">
        <v>1.6</v>
      </c>
      <c r="F42" s="42">
        <v>0.05</v>
      </c>
      <c r="G42" s="42">
        <v>10.6</v>
      </c>
      <c r="H42" s="42">
        <v>49.25</v>
      </c>
      <c r="I42" s="42">
        <v>0.04</v>
      </c>
      <c r="J42" s="42">
        <v>0.8</v>
      </c>
      <c r="K42" s="42">
        <v>0</v>
      </c>
      <c r="L42" s="42">
        <v>0</v>
      </c>
      <c r="M42" s="42">
        <v>7.6</v>
      </c>
      <c r="N42" s="42">
        <v>26</v>
      </c>
      <c r="O42" s="42">
        <v>5.2</v>
      </c>
      <c r="P42" s="42">
        <v>0.5</v>
      </c>
    </row>
    <row r="43" spans="1:31" ht="18" customHeight="1">
      <c r="A43" s="41">
        <v>2</v>
      </c>
      <c r="B43" s="86"/>
      <c r="C43" s="26" t="s">
        <v>26</v>
      </c>
      <c r="D43" s="87" t="s">
        <v>249</v>
      </c>
      <c r="E43" s="42">
        <v>0.08</v>
      </c>
      <c r="F43" s="42">
        <v>0.02</v>
      </c>
      <c r="G43" s="42">
        <v>15</v>
      </c>
      <c r="H43" s="42">
        <v>60.5</v>
      </c>
      <c r="I43" s="42">
        <v>0</v>
      </c>
      <c r="J43" s="42">
        <v>0</v>
      </c>
      <c r="K43" s="42">
        <v>0.04</v>
      </c>
      <c r="L43" s="42">
        <v>0</v>
      </c>
      <c r="M43" s="42">
        <v>11.1</v>
      </c>
      <c r="N43" s="42">
        <v>1.4</v>
      </c>
      <c r="O43" s="42">
        <v>2.8</v>
      </c>
      <c r="P43" s="42">
        <v>0.28000000000000003</v>
      </c>
    </row>
    <row r="44" spans="1:31" ht="19.5" customHeight="1">
      <c r="A44" s="41">
        <v>2</v>
      </c>
      <c r="B44" s="86"/>
      <c r="C44" s="86" t="s">
        <v>18</v>
      </c>
      <c r="D44" s="87"/>
      <c r="E44" s="86">
        <f>SUM(E37+E40+E41+E42+E43)</f>
        <v>14.629999999999999</v>
      </c>
      <c r="F44" s="88">
        <f t="shared" ref="F44:P44" si="3">SUM(F37+F40+F41+F42+F43)</f>
        <v>20.566608695652175</v>
      </c>
      <c r="G44" s="88">
        <f t="shared" si="3"/>
        <v>82.22999999999999</v>
      </c>
      <c r="H44" s="88">
        <f t="shared" si="3"/>
        <v>572.5394782608696</v>
      </c>
      <c r="I44" s="88">
        <f t="shared" si="3"/>
        <v>0.19836956521739132</v>
      </c>
      <c r="J44" s="88">
        <f t="shared" si="3"/>
        <v>7.3947826086956514</v>
      </c>
      <c r="K44" s="88">
        <f t="shared" si="3"/>
        <v>0.4973043478260869</v>
      </c>
      <c r="L44" s="88">
        <f t="shared" si="3"/>
        <v>3.5365217391304347</v>
      </c>
      <c r="M44" s="88">
        <f t="shared" si="3"/>
        <v>220.2175869565217</v>
      </c>
      <c r="N44" s="88">
        <f t="shared" si="3"/>
        <v>262.42739130434779</v>
      </c>
      <c r="O44" s="88">
        <f t="shared" si="3"/>
        <v>103.49878260869565</v>
      </c>
      <c r="P44" s="88">
        <f t="shared" si="3"/>
        <v>2.3167391304347831</v>
      </c>
    </row>
    <row r="45" spans="1:31" ht="15.6" customHeight="1">
      <c r="A45" s="41">
        <v>2</v>
      </c>
      <c r="B45" s="94" t="s">
        <v>19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1:31" ht="18" customHeight="1">
      <c r="A46" s="41">
        <v>2</v>
      </c>
      <c r="B46" s="60" t="s">
        <v>276</v>
      </c>
      <c r="C46" s="26" t="s">
        <v>244</v>
      </c>
      <c r="D46" s="62">
        <v>60</v>
      </c>
      <c r="E46" s="47">
        <v>0.54</v>
      </c>
      <c r="F46" s="47">
        <v>3.6</v>
      </c>
      <c r="G46" s="47">
        <v>2.16</v>
      </c>
      <c r="H46" s="47">
        <v>42.42</v>
      </c>
      <c r="I46" s="47">
        <v>0</v>
      </c>
      <c r="J46" s="47">
        <v>4.919999999999999</v>
      </c>
      <c r="K46" s="47">
        <v>0</v>
      </c>
      <c r="L46" s="47">
        <v>0.18</v>
      </c>
      <c r="M46" s="47">
        <v>11.4</v>
      </c>
      <c r="N46" s="47">
        <v>20.34</v>
      </c>
      <c r="O46" s="47">
        <v>9.6</v>
      </c>
      <c r="P46" s="47">
        <v>0.42</v>
      </c>
      <c r="Q46" s="86"/>
      <c r="R46" s="26"/>
      <c r="S46" s="87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6" customHeight="1">
      <c r="B47" s="61" t="s">
        <v>123</v>
      </c>
      <c r="C47" s="26" t="s">
        <v>148</v>
      </c>
      <c r="D47" s="62">
        <v>60</v>
      </c>
      <c r="E47" s="47">
        <v>0.66</v>
      </c>
      <c r="F47" s="47">
        <v>0.06</v>
      </c>
      <c r="G47" s="47">
        <v>2.1</v>
      </c>
      <c r="H47" s="47">
        <v>11.58</v>
      </c>
      <c r="I47" s="47">
        <v>6.0000000000000001E-3</v>
      </c>
      <c r="J47" s="47">
        <v>9</v>
      </c>
      <c r="K47" s="47">
        <v>0</v>
      </c>
      <c r="L47" s="47">
        <v>0.42</v>
      </c>
      <c r="M47" s="47">
        <v>6</v>
      </c>
      <c r="N47" s="47">
        <v>21</v>
      </c>
      <c r="O47" s="47">
        <v>9</v>
      </c>
      <c r="P47" s="47">
        <v>0.48</v>
      </c>
      <c r="Q47" s="86"/>
      <c r="R47" s="26"/>
      <c r="S47" s="87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4.45" customHeight="1">
      <c r="B48" s="70"/>
      <c r="C48" s="26" t="s">
        <v>100</v>
      </c>
      <c r="D48" s="73">
        <v>60</v>
      </c>
      <c r="E48" s="47">
        <v>0.6</v>
      </c>
      <c r="F48" s="47">
        <v>1.83</v>
      </c>
      <c r="G48" s="47">
        <v>2.13</v>
      </c>
      <c r="H48" s="47">
        <v>27</v>
      </c>
      <c r="I48" s="47">
        <v>3.0000000000000001E-3</v>
      </c>
      <c r="J48" s="47">
        <v>6.96</v>
      </c>
      <c r="K48" s="47">
        <v>0</v>
      </c>
      <c r="L48" s="47">
        <v>0.3</v>
      </c>
      <c r="M48" s="47">
        <v>8.6999999999999993</v>
      </c>
      <c r="N48" s="47">
        <v>20.67</v>
      </c>
      <c r="O48" s="47">
        <v>9.3000000000000007</v>
      </c>
      <c r="P48" s="47">
        <v>0.45</v>
      </c>
      <c r="Q48" s="86"/>
      <c r="R48" s="26"/>
      <c r="S48" s="87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8" customHeight="1">
      <c r="B49" s="70" t="s">
        <v>267</v>
      </c>
      <c r="C49" s="26" t="s">
        <v>173</v>
      </c>
      <c r="D49" s="62" t="s">
        <v>149</v>
      </c>
      <c r="E49" s="47">
        <v>1.4669999999999999</v>
      </c>
      <c r="F49" s="47">
        <v>4.0860000000000003</v>
      </c>
      <c r="G49" s="47">
        <v>8.7810000000000006</v>
      </c>
      <c r="H49" s="47">
        <v>77.765999999999991</v>
      </c>
      <c r="I49" s="47">
        <v>5.0000000000000001E-4</v>
      </c>
      <c r="J49" s="47">
        <v>5.0000000000000001E-3</v>
      </c>
      <c r="K49" s="47">
        <v>9.6</v>
      </c>
      <c r="L49" s="47">
        <v>2.0049999999999999</v>
      </c>
      <c r="M49" s="47">
        <v>40.699999999999996</v>
      </c>
      <c r="N49" s="47">
        <v>21.6</v>
      </c>
      <c r="O49" s="47">
        <v>43.7</v>
      </c>
      <c r="P49" s="47">
        <v>1</v>
      </c>
      <c r="Q49" s="86"/>
      <c r="R49" s="26"/>
      <c r="S49" s="87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</row>
    <row r="50" spans="1:31" ht="18" hidden="1" customHeight="1">
      <c r="B50" s="70"/>
      <c r="C50" s="26" t="s">
        <v>174</v>
      </c>
      <c r="D50" s="62">
        <v>200</v>
      </c>
      <c r="E50" s="47">
        <v>1.4419999999999999</v>
      </c>
      <c r="F50" s="47">
        <v>3.9360000000000004</v>
      </c>
      <c r="G50" s="47">
        <v>8.7460000000000004</v>
      </c>
      <c r="H50" s="47">
        <v>76.176000000000002</v>
      </c>
      <c r="I50" s="47">
        <v>0</v>
      </c>
      <c r="J50" s="47">
        <v>0</v>
      </c>
      <c r="K50" s="47">
        <v>8.6</v>
      </c>
      <c r="L50" s="47">
        <v>2</v>
      </c>
      <c r="M50" s="47">
        <v>39.799999999999997</v>
      </c>
      <c r="N50" s="47">
        <v>21</v>
      </c>
      <c r="O50" s="47">
        <v>43.6</v>
      </c>
      <c r="P50" s="47">
        <v>1</v>
      </c>
      <c r="Q50" s="86"/>
      <c r="R50" s="26"/>
      <c r="S50" s="87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27.75" hidden="1" customHeight="1">
      <c r="A51" s="41">
        <v>2</v>
      </c>
      <c r="B51" s="70"/>
      <c r="C51" s="26" t="s">
        <v>175</v>
      </c>
      <c r="D51" s="62">
        <v>10</v>
      </c>
      <c r="E51" s="47">
        <v>2.5000000000000001E-2</v>
      </c>
      <c r="F51" s="47">
        <v>0.15</v>
      </c>
      <c r="G51" s="47">
        <v>3.5000000000000003E-2</v>
      </c>
      <c r="H51" s="47">
        <v>1.59</v>
      </c>
      <c r="I51" s="47">
        <v>5.0000000000000001E-4</v>
      </c>
      <c r="J51" s="47">
        <v>5.0000000000000001E-3</v>
      </c>
      <c r="K51" s="47">
        <v>1</v>
      </c>
      <c r="L51" s="47">
        <v>5.0000000000000001E-3</v>
      </c>
      <c r="M51" s="47">
        <v>0.9</v>
      </c>
      <c r="N51" s="47">
        <v>0.6</v>
      </c>
      <c r="O51" s="47">
        <v>0.1</v>
      </c>
      <c r="P51" s="47">
        <v>0</v>
      </c>
      <c r="Q51" s="86"/>
      <c r="R51" s="26"/>
      <c r="S51" s="87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6.899999999999999" customHeight="1">
      <c r="A52" s="41">
        <v>2</v>
      </c>
      <c r="B52" s="70" t="s">
        <v>297</v>
      </c>
      <c r="C52" s="26" t="s">
        <v>298</v>
      </c>
      <c r="D52" s="62">
        <v>100</v>
      </c>
      <c r="E52" s="47">
        <v>9.9</v>
      </c>
      <c r="F52" s="47">
        <v>18.899999999999999</v>
      </c>
      <c r="G52" s="47">
        <v>7.2</v>
      </c>
      <c r="H52" s="47">
        <v>238.5</v>
      </c>
      <c r="I52" s="47">
        <v>0.09</v>
      </c>
      <c r="J52" s="47">
        <v>0.9900000000000001</v>
      </c>
      <c r="K52" s="47">
        <v>0.09</v>
      </c>
      <c r="L52" s="47">
        <v>1.35</v>
      </c>
      <c r="M52" s="47">
        <v>21.6</v>
      </c>
      <c r="N52" s="47">
        <v>122.4</v>
      </c>
      <c r="O52" s="47">
        <v>15.93</v>
      </c>
      <c r="P52" s="47">
        <v>1.44</v>
      </c>
      <c r="Q52" s="86"/>
      <c r="R52" s="26"/>
      <c r="S52" s="87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6.899999999999999" customHeight="1">
      <c r="B53" s="86" t="s">
        <v>307</v>
      </c>
      <c r="C53" s="26" t="s">
        <v>308</v>
      </c>
      <c r="D53" s="87">
        <v>90</v>
      </c>
      <c r="E53" s="43">
        <v>11.52</v>
      </c>
      <c r="F53" s="43">
        <v>9.9</v>
      </c>
      <c r="G53" s="43">
        <v>10.44</v>
      </c>
      <c r="H53" s="43">
        <v>127.52999999999999</v>
      </c>
      <c r="I53" s="43">
        <v>1.8000000000000002E-2</v>
      </c>
      <c r="J53" s="43">
        <v>3.6000000000000004E-2</v>
      </c>
      <c r="K53" s="43">
        <v>0.72</v>
      </c>
      <c r="L53" s="43">
        <v>0</v>
      </c>
      <c r="M53" s="43">
        <v>15.12</v>
      </c>
      <c r="N53" s="43">
        <v>17.100000000000001</v>
      </c>
      <c r="O53" s="43">
        <v>100.62</v>
      </c>
      <c r="P53" s="43">
        <v>1.2599999999999998</v>
      </c>
      <c r="Q53" s="86"/>
      <c r="R53" s="26"/>
      <c r="S53" s="87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6.899999999999999" customHeight="1">
      <c r="B54" s="86"/>
      <c r="C54" s="26" t="s">
        <v>100</v>
      </c>
      <c r="D54" s="87"/>
      <c r="E54" s="66">
        <f>SUM(E52+E53)/2</f>
        <v>10.71</v>
      </c>
      <c r="F54" s="66">
        <f t="shared" ref="F54:P54" si="4">SUM(F52+F53)/2</f>
        <v>14.399999999999999</v>
      </c>
      <c r="G54" s="66">
        <f t="shared" si="4"/>
        <v>8.82</v>
      </c>
      <c r="H54" s="66">
        <f t="shared" si="4"/>
        <v>183.01499999999999</v>
      </c>
      <c r="I54" s="66">
        <f t="shared" si="4"/>
        <v>5.3999999999999999E-2</v>
      </c>
      <c r="J54" s="66">
        <f t="shared" si="4"/>
        <v>0.51300000000000001</v>
      </c>
      <c r="K54" s="66">
        <f t="shared" si="4"/>
        <v>0.40499999999999997</v>
      </c>
      <c r="L54" s="66">
        <f t="shared" si="4"/>
        <v>0.67500000000000004</v>
      </c>
      <c r="M54" s="66">
        <f t="shared" si="4"/>
        <v>18.36</v>
      </c>
      <c r="N54" s="66">
        <f t="shared" si="4"/>
        <v>69.75</v>
      </c>
      <c r="O54" s="66">
        <f t="shared" si="4"/>
        <v>58.275000000000006</v>
      </c>
      <c r="P54" s="66">
        <f t="shared" si="4"/>
        <v>1.3499999999999999</v>
      </c>
      <c r="Q54" s="86"/>
      <c r="R54" s="26"/>
      <c r="S54" s="87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6.899999999999999" customHeight="1">
      <c r="B55" s="70" t="s">
        <v>101</v>
      </c>
      <c r="C55" s="26" t="s">
        <v>283</v>
      </c>
      <c r="D55" s="71">
        <v>150</v>
      </c>
      <c r="E55" s="47">
        <v>8.58</v>
      </c>
      <c r="F55" s="47">
        <v>5.79</v>
      </c>
      <c r="G55" s="47">
        <v>38.520000000000003</v>
      </c>
      <c r="H55" s="47">
        <v>240.51</v>
      </c>
      <c r="I55" s="47">
        <v>0.24</v>
      </c>
      <c r="J55" s="47">
        <v>0</v>
      </c>
      <c r="K55" s="47">
        <v>1.4999999999999999E-2</v>
      </c>
      <c r="L55" s="47">
        <v>0.6</v>
      </c>
      <c r="M55" s="47">
        <v>15.39</v>
      </c>
      <c r="N55" s="47">
        <v>203.32499999999999</v>
      </c>
      <c r="O55" s="47">
        <v>135.47999999999999</v>
      </c>
      <c r="P55" s="47">
        <v>4.6500000000000004</v>
      </c>
      <c r="Q55" s="86"/>
      <c r="R55" s="86"/>
      <c r="S55" s="87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1:31" ht="14.45" customHeight="1">
      <c r="A56" s="41">
        <v>2</v>
      </c>
      <c r="B56" s="70" t="s">
        <v>170</v>
      </c>
      <c r="C56" s="26" t="s">
        <v>49</v>
      </c>
      <c r="D56" s="71">
        <v>200</v>
      </c>
      <c r="E56" s="47">
        <v>0.16</v>
      </c>
      <c r="F56" s="47">
        <v>0.16</v>
      </c>
      <c r="G56" s="47">
        <v>19.88</v>
      </c>
      <c r="H56" s="47">
        <v>81.599999999999994</v>
      </c>
      <c r="I56" s="47">
        <v>0.02</v>
      </c>
      <c r="J56" s="47">
        <v>0.9</v>
      </c>
      <c r="K56" s="47">
        <v>0</v>
      </c>
      <c r="L56" s="47">
        <v>0.08</v>
      </c>
      <c r="M56" s="47">
        <v>13.94</v>
      </c>
      <c r="N56" s="47">
        <v>4.4000000000000004</v>
      </c>
      <c r="O56" s="47">
        <v>5.14</v>
      </c>
      <c r="P56" s="47">
        <v>0.93600000000000005</v>
      </c>
    </row>
    <row r="57" spans="1:31" ht="16.899999999999999" customHeight="1">
      <c r="A57" s="41">
        <v>2</v>
      </c>
      <c r="B57" s="70" t="s">
        <v>59</v>
      </c>
      <c r="C57" s="26" t="s">
        <v>20</v>
      </c>
      <c r="D57" s="71">
        <v>30</v>
      </c>
      <c r="E57" s="47">
        <v>2.2999999999999998</v>
      </c>
      <c r="F57" s="47">
        <v>0.20000000000000004</v>
      </c>
      <c r="G57" s="47">
        <v>14.8</v>
      </c>
      <c r="H57" s="47">
        <v>70.2</v>
      </c>
      <c r="I57" s="47">
        <v>0</v>
      </c>
      <c r="J57" s="47">
        <v>0</v>
      </c>
      <c r="K57" s="47">
        <v>0</v>
      </c>
      <c r="L57" s="47">
        <v>0.3</v>
      </c>
      <c r="M57" s="47">
        <v>6</v>
      </c>
      <c r="N57" s="47">
        <v>19.5</v>
      </c>
      <c r="O57" s="47">
        <v>4.2</v>
      </c>
      <c r="P57" s="47">
        <v>0.3</v>
      </c>
    </row>
    <row r="58" spans="1:31" ht="16.899999999999999" customHeight="1">
      <c r="B58" s="70" t="s">
        <v>169</v>
      </c>
      <c r="C58" s="26" t="s">
        <v>21</v>
      </c>
      <c r="D58" s="71">
        <v>40</v>
      </c>
      <c r="E58" s="47">
        <v>2.6</v>
      </c>
      <c r="F58" s="47">
        <v>0.5</v>
      </c>
      <c r="G58" s="47">
        <v>15.8</v>
      </c>
      <c r="H58" s="47">
        <v>78.099999999999994</v>
      </c>
      <c r="I58" s="47">
        <v>0.1</v>
      </c>
      <c r="J58" s="47">
        <v>0</v>
      </c>
      <c r="K58" s="47">
        <v>0</v>
      </c>
      <c r="L58" s="47">
        <v>0.6</v>
      </c>
      <c r="M58" s="47">
        <v>11.599999999999998</v>
      </c>
      <c r="N58" s="47">
        <v>60</v>
      </c>
      <c r="O58" s="47">
        <v>18.8</v>
      </c>
      <c r="P58" s="47">
        <v>1.6</v>
      </c>
    </row>
    <row r="59" spans="1:31" ht="13.9" customHeight="1">
      <c r="A59" s="41">
        <v>2</v>
      </c>
      <c r="B59" s="61"/>
      <c r="C59" s="61" t="s">
        <v>18</v>
      </c>
      <c r="D59" s="60"/>
      <c r="E59" s="86">
        <f>SUM(E48+E49+E54+E55+E56+E57+E58)</f>
        <v>26.417000000000002</v>
      </c>
      <c r="F59" s="86">
        <f t="shared" ref="F59:P59" si="5">SUM(F48+F49+F54+F55+F56+F57+F58)</f>
        <v>26.965999999999998</v>
      </c>
      <c r="G59" s="86">
        <f t="shared" si="5"/>
        <v>108.73099999999999</v>
      </c>
      <c r="H59" s="86">
        <f t="shared" si="5"/>
        <v>758.19100000000003</v>
      </c>
      <c r="I59" s="86">
        <f t="shared" si="5"/>
        <v>0.41749999999999998</v>
      </c>
      <c r="J59" s="86">
        <f t="shared" si="5"/>
        <v>8.3780000000000001</v>
      </c>
      <c r="K59" s="86">
        <f t="shared" si="5"/>
        <v>10.02</v>
      </c>
      <c r="L59" s="86">
        <f t="shared" si="5"/>
        <v>4.5599999999999996</v>
      </c>
      <c r="M59" s="86">
        <f t="shared" si="5"/>
        <v>114.68999999999998</v>
      </c>
      <c r="N59" s="86">
        <f t="shared" si="5"/>
        <v>399.245</v>
      </c>
      <c r="O59" s="86">
        <f t="shared" si="5"/>
        <v>274.89499999999998</v>
      </c>
      <c r="P59" s="86">
        <f t="shared" si="5"/>
        <v>10.286000000000001</v>
      </c>
    </row>
    <row r="60" spans="1:31" ht="18" customHeight="1">
      <c r="A60" s="41">
        <v>2</v>
      </c>
      <c r="B60" s="94" t="s">
        <v>22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1:31" ht="19.899999999999999" customHeight="1">
      <c r="A61" s="41">
        <v>2</v>
      </c>
      <c r="B61" s="61" t="s">
        <v>224</v>
      </c>
      <c r="C61" s="48" t="s">
        <v>280</v>
      </c>
      <c r="D61" s="74" t="s">
        <v>259</v>
      </c>
      <c r="E61" s="49">
        <v>4.6719999999999997</v>
      </c>
      <c r="F61" s="49">
        <v>12.064</v>
      </c>
      <c r="G61" s="49">
        <v>29.056000000000001</v>
      </c>
      <c r="H61" s="49">
        <v>243.488</v>
      </c>
      <c r="I61" s="49">
        <v>0.19199999999999998</v>
      </c>
      <c r="J61" s="49">
        <v>6</v>
      </c>
      <c r="K61" s="49">
        <v>33.6</v>
      </c>
      <c r="L61" s="49">
        <v>3.8880000000000003</v>
      </c>
      <c r="M61" s="49">
        <v>36.768000000000001</v>
      </c>
      <c r="N61" s="49">
        <v>129.024</v>
      </c>
      <c r="O61" s="49">
        <v>42.736000000000004</v>
      </c>
      <c r="P61" s="49">
        <v>1.2960000000000003</v>
      </c>
    </row>
    <row r="62" spans="1:31" ht="14.45" customHeight="1">
      <c r="A62" s="41">
        <v>2</v>
      </c>
      <c r="B62" s="59" t="s">
        <v>278</v>
      </c>
      <c r="C62" s="48" t="s">
        <v>26</v>
      </c>
      <c r="D62" s="74" t="s">
        <v>249</v>
      </c>
      <c r="E62" s="49">
        <v>0.08</v>
      </c>
      <c r="F62" s="49">
        <v>0.02</v>
      </c>
      <c r="G62" s="49">
        <v>15</v>
      </c>
      <c r="H62" s="49">
        <v>60.5</v>
      </c>
      <c r="I62" s="49">
        <v>0</v>
      </c>
      <c r="J62" s="49">
        <v>0.04</v>
      </c>
      <c r="K62" s="49">
        <v>0</v>
      </c>
      <c r="L62" s="49">
        <v>0</v>
      </c>
      <c r="M62" s="49">
        <v>11.1</v>
      </c>
      <c r="N62" s="49">
        <v>2.8</v>
      </c>
      <c r="O62" s="49">
        <v>1.4</v>
      </c>
      <c r="P62" s="49">
        <v>0.28000000000000003</v>
      </c>
    </row>
    <row r="63" spans="1:31" ht="14.45" customHeight="1">
      <c r="A63" s="41">
        <v>2</v>
      </c>
      <c r="B63" s="43"/>
      <c r="C63" s="61" t="s">
        <v>18</v>
      </c>
      <c r="D63" s="74"/>
      <c r="E63" s="61">
        <v>4.7519999999999998</v>
      </c>
      <c r="F63" s="61">
        <v>12.084</v>
      </c>
      <c r="G63" s="61">
        <v>44.055999999999997</v>
      </c>
      <c r="H63" s="61">
        <v>303.988</v>
      </c>
      <c r="I63" s="61">
        <v>0.19199999999999998</v>
      </c>
      <c r="J63" s="61">
        <v>6.04</v>
      </c>
      <c r="K63" s="61">
        <v>33.6</v>
      </c>
      <c r="L63" s="61">
        <v>3.8880000000000003</v>
      </c>
      <c r="M63" s="61">
        <v>47.868000000000002</v>
      </c>
      <c r="N63" s="61">
        <v>131.82400000000001</v>
      </c>
      <c r="O63" s="61">
        <v>44.136000000000003</v>
      </c>
      <c r="P63" s="61">
        <v>1.5760000000000003</v>
      </c>
    </row>
    <row r="64" spans="1:31" ht="15.6" customHeight="1">
      <c r="A64" s="41">
        <v>2</v>
      </c>
      <c r="B64" s="43"/>
      <c r="C64" s="61" t="s">
        <v>25</v>
      </c>
      <c r="D64" s="74"/>
      <c r="E64" s="61">
        <f>SUM(E44+E59+E63)</f>
        <v>45.798999999999999</v>
      </c>
      <c r="F64" s="86">
        <f t="shared" ref="F64:P64" si="6">SUM(F44+F59+F63)</f>
        <v>59.616608695652175</v>
      </c>
      <c r="G64" s="86">
        <f t="shared" si="6"/>
        <v>235.017</v>
      </c>
      <c r="H64" s="86">
        <f t="shared" si="6"/>
        <v>1634.7184782608697</v>
      </c>
      <c r="I64" s="86">
        <f t="shared" si="6"/>
        <v>0.80786956521739128</v>
      </c>
      <c r="J64" s="86">
        <f t="shared" si="6"/>
        <v>21.812782608695652</v>
      </c>
      <c r="K64" s="86">
        <f t="shared" si="6"/>
        <v>44.117304347826092</v>
      </c>
      <c r="L64" s="86">
        <f t="shared" si="6"/>
        <v>11.984521739130434</v>
      </c>
      <c r="M64" s="86">
        <f t="shared" si="6"/>
        <v>382.77558695652169</v>
      </c>
      <c r="N64" s="86">
        <f t="shared" si="6"/>
        <v>793.49639130434775</v>
      </c>
      <c r="O64" s="86">
        <f t="shared" si="6"/>
        <v>422.52978260869565</v>
      </c>
      <c r="P64" s="86">
        <f t="shared" si="6"/>
        <v>14.178739130434785</v>
      </c>
    </row>
    <row r="65" spans="1:16" s="36" customFormat="1" ht="20.100000000000001" customHeight="1">
      <c r="B65" s="44"/>
      <c r="C65" s="44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s="36" customFormat="1" ht="20.100000000000001" customHeight="1">
      <c r="B66" s="37" t="s">
        <v>155</v>
      </c>
      <c r="C66" s="38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s="36" customFormat="1" ht="20.100000000000001" customHeight="1">
      <c r="B67" s="37" t="s">
        <v>151</v>
      </c>
      <c r="C67" s="38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s="36" customFormat="1" ht="20.100000000000001" customHeight="1">
      <c r="B68" s="37" t="s">
        <v>152</v>
      </c>
      <c r="C68" s="38"/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 s="36" customFormat="1" ht="27" customHeight="1">
      <c r="B69" s="96" t="s">
        <v>0</v>
      </c>
      <c r="C69" s="96" t="s">
        <v>1</v>
      </c>
      <c r="D69" s="97" t="s">
        <v>2</v>
      </c>
      <c r="E69" s="94" t="s">
        <v>3</v>
      </c>
      <c r="F69" s="94"/>
      <c r="G69" s="94"/>
      <c r="H69" s="94" t="s">
        <v>4</v>
      </c>
      <c r="I69" s="94" t="s">
        <v>5</v>
      </c>
      <c r="J69" s="94"/>
      <c r="K69" s="94"/>
      <c r="L69" s="94"/>
      <c r="M69" s="94" t="s">
        <v>6</v>
      </c>
      <c r="N69" s="94"/>
      <c r="O69" s="94"/>
      <c r="P69" s="94"/>
    </row>
    <row r="70" spans="1:16" s="36" customFormat="1" ht="32.450000000000003" customHeight="1">
      <c r="B70" s="96"/>
      <c r="C70" s="96"/>
      <c r="D70" s="97"/>
      <c r="E70" s="61" t="s">
        <v>7</v>
      </c>
      <c r="F70" s="61" t="s">
        <v>8</v>
      </c>
      <c r="G70" s="61" t="s">
        <v>9</v>
      </c>
      <c r="H70" s="94"/>
      <c r="I70" s="61" t="s">
        <v>153</v>
      </c>
      <c r="J70" s="61" t="s">
        <v>10</v>
      </c>
      <c r="K70" s="61" t="s">
        <v>11</v>
      </c>
      <c r="L70" s="61" t="s">
        <v>12</v>
      </c>
      <c r="M70" s="61" t="s">
        <v>13</v>
      </c>
      <c r="N70" s="61" t="s">
        <v>14</v>
      </c>
      <c r="O70" s="61" t="s">
        <v>15</v>
      </c>
      <c r="P70" s="61" t="s">
        <v>16</v>
      </c>
    </row>
    <row r="71" spans="1:16" ht="18" customHeight="1">
      <c r="A71" s="41">
        <v>3</v>
      </c>
      <c r="B71" s="94" t="s">
        <v>17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1:16" ht="29.45" customHeight="1">
      <c r="A72" s="41">
        <v>3</v>
      </c>
      <c r="B72" s="86" t="s">
        <v>264</v>
      </c>
      <c r="C72" s="26" t="s">
        <v>179</v>
      </c>
      <c r="D72" s="87">
        <v>100</v>
      </c>
      <c r="E72" s="43">
        <v>13.651499999999999</v>
      </c>
      <c r="F72" s="43">
        <v>9.8989999999999991</v>
      </c>
      <c r="G72" s="43">
        <v>2.8879999999999999</v>
      </c>
      <c r="H72" s="43">
        <v>155.249</v>
      </c>
      <c r="I72" s="43">
        <v>7.6950000000000005E-2</v>
      </c>
      <c r="J72" s="43">
        <v>9.5000000000000001E-2</v>
      </c>
      <c r="K72" s="43">
        <v>1.3585</v>
      </c>
      <c r="L72" s="43">
        <v>2.6030000000000002</v>
      </c>
      <c r="M72" s="43">
        <v>45.115500000000004</v>
      </c>
      <c r="N72" s="43">
        <v>27.293499999999998</v>
      </c>
      <c r="O72" s="43">
        <v>12.416500000000001</v>
      </c>
      <c r="P72" s="43">
        <v>1.6625000000000001</v>
      </c>
    </row>
    <row r="73" spans="1:16" ht="16.149999999999999" customHeight="1">
      <c r="A73" s="41">
        <v>3</v>
      </c>
      <c r="B73" s="86" t="s">
        <v>165</v>
      </c>
      <c r="C73" s="26" t="s">
        <v>206</v>
      </c>
      <c r="D73" s="87">
        <v>60</v>
      </c>
      <c r="E73" s="43">
        <v>0.48</v>
      </c>
      <c r="F73" s="43">
        <v>0.06</v>
      </c>
      <c r="G73" s="43">
        <v>1.5</v>
      </c>
      <c r="H73" s="43">
        <v>8.4600000000000009</v>
      </c>
      <c r="I73" s="43">
        <v>0</v>
      </c>
      <c r="J73" s="43">
        <v>6</v>
      </c>
      <c r="K73" s="43">
        <v>0</v>
      </c>
      <c r="L73" s="43">
        <v>0</v>
      </c>
      <c r="M73" s="43">
        <v>13.98</v>
      </c>
      <c r="N73" s="43">
        <v>24.96</v>
      </c>
      <c r="O73" s="43">
        <v>8.4</v>
      </c>
      <c r="P73" s="43">
        <v>0.36</v>
      </c>
    </row>
    <row r="74" spans="1:16" ht="16.149999999999999" customHeight="1">
      <c r="B74" s="86" t="s">
        <v>164</v>
      </c>
      <c r="C74" s="26" t="s">
        <v>243</v>
      </c>
      <c r="D74" s="87">
        <v>60</v>
      </c>
      <c r="E74" s="43">
        <v>1.02</v>
      </c>
      <c r="F74" s="43">
        <v>1.8</v>
      </c>
      <c r="G74" s="43">
        <v>3.6</v>
      </c>
      <c r="H74" s="43">
        <v>34.68</v>
      </c>
      <c r="I74" s="43">
        <v>0</v>
      </c>
      <c r="J74" s="43">
        <v>3.72</v>
      </c>
      <c r="K74" s="43">
        <v>0</v>
      </c>
      <c r="L74" s="43">
        <v>1.32</v>
      </c>
      <c r="M74" s="43">
        <v>21.84</v>
      </c>
      <c r="N74" s="43">
        <v>21.84</v>
      </c>
      <c r="O74" s="43">
        <v>7.98</v>
      </c>
      <c r="P74" s="43">
        <v>0.42</v>
      </c>
    </row>
    <row r="75" spans="1:16" ht="16.149999999999999" customHeight="1">
      <c r="B75" s="86"/>
      <c r="C75" s="26" t="s">
        <v>100</v>
      </c>
      <c r="D75" s="87"/>
      <c r="E75" s="86">
        <v>0.75</v>
      </c>
      <c r="F75" s="86">
        <v>0.93</v>
      </c>
      <c r="G75" s="86">
        <v>2.5499999999999998</v>
      </c>
      <c r="H75" s="86">
        <v>21.57</v>
      </c>
      <c r="I75" s="86">
        <v>0</v>
      </c>
      <c r="J75" s="86">
        <v>4.8600000000000003</v>
      </c>
      <c r="K75" s="86">
        <v>0</v>
      </c>
      <c r="L75" s="86">
        <v>0.66</v>
      </c>
      <c r="M75" s="86">
        <v>17.91</v>
      </c>
      <c r="N75" s="86">
        <v>23.4</v>
      </c>
      <c r="O75" s="86">
        <v>8.1900000000000013</v>
      </c>
      <c r="P75" s="86">
        <v>0.39</v>
      </c>
    </row>
    <row r="76" spans="1:16" ht="13.9" customHeight="1">
      <c r="B76" s="86" t="s">
        <v>59</v>
      </c>
      <c r="C76" s="26" t="s">
        <v>20</v>
      </c>
      <c r="D76" s="87">
        <v>30</v>
      </c>
      <c r="E76" s="43">
        <v>2.2999999999999998</v>
      </c>
      <c r="F76" s="43">
        <v>0.20000000000000004</v>
      </c>
      <c r="G76" s="43">
        <v>14.8</v>
      </c>
      <c r="H76" s="43">
        <v>70.2</v>
      </c>
      <c r="I76" s="43">
        <v>0</v>
      </c>
      <c r="J76" s="43">
        <v>0</v>
      </c>
      <c r="K76" s="43">
        <v>0</v>
      </c>
      <c r="L76" s="43">
        <v>0.3</v>
      </c>
      <c r="M76" s="43">
        <v>6</v>
      </c>
      <c r="N76" s="43">
        <v>19.5</v>
      </c>
      <c r="O76" s="43">
        <v>4.2</v>
      </c>
      <c r="P76" s="43">
        <v>0.3</v>
      </c>
    </row>
    <row r="77" spans="1:16" ht="15.6" customHeight="1">
      <c r="B77" s="86"/>
      <c r="C77" s="26" t="s">
        <v>205</v>
      </c>
      <c r="D77" s="87">
        <v>100</v>
      </c>
      <c r="E77" s="43">
        <v>4</v>
      </c>
      <c r="F77" s="43">
        <v>4.7</v>
      </c>
      <c r="G77" s="43">
        <v>27.8</v>
      </c>
      <c r="H77" s="43">
        <v>169.5</v>
      </c>
      <c r="I77" s="43">
        <v>0.06</v>
      </c>
      <c r="J77" s="43">
        <v>0</v>
      </c>
      <c r="K77" s="43">
        <v>0.01</v>
      </c>
      <c r="L77" s="43">
        <v>2</v>
      </c>
      <c r="M77" s="43">
        <v>16</v>
      </c>
      <c r="N77" s="43">
        <v>44</v>
      </c>
      <c r="O77" s="43">
        <v>6</v>
      </c>
      <c r="P77" s="43">
        <v>0.6</v>
      </c>
    </row>
    <row r="78" spans="1:16" ht="15.6" customHeight="1">
      <c r="B78" s="86" t="s">
        <v>266</v>
      </c>
      <c r="C78" s="26" t="s">
        <v>171</v>
      </c>
      <c r="D78" s="87" t="s">
        <v>120</v>
      </c>
      <c r="E78" s="43">
        <v>0.14000000000000001</v>
      </c>
      <c r="F78" s="43">
        <v>0.02</v>
      </c>
      <c r="G78" s="43">
        <v>15.2</v>
      </c>
      <c r="H78" s="43">
        <v>61.54</v>
      </c>
      <c r="I78" s="43">
        <v>0</v>
      </c>
      <c r="J78" s="43">
        <v>2.84</v>
      </c>
      <c r="K78" s="43">
        <v>0</v>
      </c>
      <c r="L78" s="43">
        <v>0.02</v>
      </c>
      <c r="M78" s="43">
        <v>14.2</v>
      </c>
      <c r="N78" s="43">
        <v>4.4000000000000004</v>
      </c>
      <c r="O78" s="43">
        <v>2.4</v>
      </c>
      <c r="P78" s="43">
        <v>0.36</v>
      </c>
    </row>
    <row r="79" spans="1:16" ht="14.45" customHeight="1">
      <c r="A79" s="41">
        <v>3</v>
      </c>
      <c r="B79" s="86"/>
      <c r="C79" s="86" t="s">
        <v>18</v>
      </c>
      <c r="D79" s="87"/>
      <c r="E79" s="86">
        <v>20.841499999999996</v>
      </c>
      <c r="F79" s="86">
        <v>15.748999999999999</v>
      </c>
      <c r="G79" s="86">
        <v>63.238000000000007</v>
      </c>
      <c r="H79" s="86">
        <v>478.05899999999997</v>
      </c>
      <c r="I79" s="86">
        <v>0.13695000000000002</v>
      </c>
      <c r="J79" s="86">
        <v>7.7949999999999999</v>
      </c>
      <c r="K79" s="86">
        <v>1.3685</v>
      </c>
      <c r="L79" s="86">
        <v>5.5830000000000002</v>
      </c>
      <c r="M79" s="86">
        <v>99.225500000000011</v>
      </c>
      <c r="N79" s="86">
        <v>118.59350000000001</v>
      </c>
      <c r="O79" s="86">
        <v>33.206499999999998</v>
      </c>
      <c r="P79" s="86">
        <v>3.3125</v>
      </c>
    </row>
    <row r="80" spans="1:16" ht="13.9" customHeight="1">
      <c r="A80" s="41">
        <v>3</v>
      </c>
      <c r="B80" s="94" t="s">
        <v>19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1:16" ht="15.6" customHeight="1">
      <c r="B81" s="61" t="s">
        <v>279</v>
      </c>
      <c r="C81" s="26" t="s">
        <v>229</v>
      </c>
      <c r="D81" s="62">
        <v>60</v>
      </c>
      <c r="E81" s="43">
        <v>2.82</v>
      </c>
      <c r="F81" s="43">
        <v>5.7</v>
      </c>
      <c r="G81" s="43">
        <v>4.2780000000000005</v>
      </c>
      <c r="H81" s="43">
        <v>79.680000000000007</v>
      </c>
      <c r="I81" s="43">
        <v>1.2E-2</v>
      </c>
      <c r="J81" s="43">
        <v>4.9260000000000002</v>
      </c>
      <c r="K81" s="43">
        <v>2.4E-2</v>
      </c>
      <c r="L81" s="43">
        <v>1.4159999999999999</v>
      </c>
      <c r="M81" s="43">
        <v>97.182000000000002</v>
      </c>
      <c r="N81" s="43">
        <v>65.957999999999998</v>
      </c>
      <c r="O81" s="43">
        <v>13.842000000000001</v>
      </c>
      <c r="P81" s="43">
        <v>0.76800000000000002</v>
      </c>
    </row>
    <row r="82" spans="1:16" ht="16.149999999999999" customHeight="1">
      <c r="B82" s="70" t="s">
        <v>181</v>
      </c>
      <c r="C82" s="26" t="s">
        <v>228</v>
      </c>
      <c r="D82" s="62" t="s">
        <v>121</v>
      </c>
      <c r="E82" s="43">
        <v>4.7300000000000004</v>
      </c>
      <c r="F82" s="43">
        <v>4.5149999999999997</v>
      </c>
      <c r="G82" s="43">
        <v>14.19</v>
      </c>
      <c r="H82" s="43">
        <v>127.495</v>
      </c>
      <c r="I82" s="43">
        <v>0</v>
      </c>
      <c r="J82" s="43">
        <v>0.215</v>
      </c>
      <c r="K82" s="43">
        <v>4.9449999999999994</v>
      </c>
      <c r="L82" s="43">
        <v>2.15</v>
      </c>
      <c r="M82" s="43">
        <v>36.765000000000008</v>
      </c>
      <c r="N82" s="43">
        <v>30.53</v>
      </c>
      <c r="O82" s="43">
        <v>75.680000000000007</v>
      </c>
      <c r="P82" s="43">
        <v>1.72</v>
      </c>
    </row>
    <row r="83" spans="1:16" ht="14.45" customHeight="1">
      <c r="B83" s="70" t="s">
        <v>176</v>
      </c>
      <c r="C83" s="26" t="s">
        <v>284</v>
      </c>
      <c r="D83" s="62" t="s">
        <v>119</v>
      </c>
      <c r="E83" s="43">
        <v>12.24</v>
      </c>
      <c r="F83" s="43">
        <v>7.44</v>
      </c>
      <c r="G83" s="43">
        <v>2.76</v>
      </c>
      <c r="H83" s="43">
        <v>126.96</v>
      </c>
      <c r="I83" s="43">
        <v>0</v>
      </c>
      <c r="J83" s="43">
        <v>0.12</v>
      </c>
      <c r="K83" s="43">
        <v>1.32</v>
      </c>
      <c r="L83" s="43">
        <v>2.2799999999999998</v>
      </c>
      <c r="M83" s="43">
        <v>57.6</v>
      </c>
      <c r="N83" s="43">
        <v>68.52</v>
      </c>
      <c r="O83" s="43">
        <v>269.88</v>
      </c>
      <c r="P83" s="43">
        <v>1.2</v>
      </c>
    </row>
    <row r="84" spans="1:16" ht="16.149999999999999" customHeight="1">
      <c r="B84" s="70" t="s">
        <v>196</v>
      </c>
      <c r="C84" s="26" t="s">
        <v>231</v>
      </c>
      <c r="D84" s="62">
        <v>150</v>
      </c>
      <c r="E84" s="43">
        <v>3.06</v>
      </c>
      <c r="F84" s="43">
        <v>4.8</v>
      </c>
      <c r="G84" s="43">
        <v>15.9</v>
      </c>
      <c r="H84" s="43">
        <v>119.04</v>
      </c>
      <c r="I84" s="43">
        <v>0.13500000000000001</v>
      </c>
      <c r="J84" s="43">
        <v>18.164999999999999</v>
      </c>
      <c r="K84" s="43">
        <v>0.03</v>
      </c>
      <c r="L84" s="43">
        <v>0.18</v>
      </c>
      <c r="M84" s="43">
        <v>36.975000000000001</v>
      </c>
      <c r="N84" s="43">
        <v>86.594999999999999</v>
      </c>
      <c r="O84" s="43">
        <v>27.75</v>
      </c>
      <c r="P84" s="43">
        <v>1.0049999999999999</v>
      </c>
    </row>
    <row r="85" spans="1:16" ht="16.149999999999999" customHeight="1">
      <c r="B85" s="70" t="s">
        <v>216</v>
      </c>
      <c r="C85" s="26" t="s">
        <v>215</v>
      </c>
      <c r="D85" s="64">
        <v>150</v>
      </c>
      <c r="E85" s="43">
        <v>2.6850000000000001</v>
      </c>
      <c r="F85" s="43">
        <v>15.494999999999999</v>
      </c>
      <c r="G85" s="43">
        <v>15.45</v>
      </c>
      <c r="H85" s="43">
        <v>231.61500000000001</v>
      </c>
      <c r="I85" s="43">
        <v>0.15</v>
      </c>
      <c r="J85" s="43">
        <v>34.875</v>
      </c>
      <c r="K85" s="43">
        <v>0</v>
      </c>
      <c r="L85" s="43">
        <v>6.7200000000000015</v>
      </c>
      <c r="M85" s="43">
        <v>36.6</v>
      </c>
      <c r="N85" s="43">
        <v>78.930000000000007</v>
      </c>
      <c r="O85" s="43">
        <v>34.365000000000002</v>
      </c>
      <c r="P85" s="43">
        <v>1.29</v>
      </c>
    </row>
    <row r="86" spans="1:16" ht="16.149999999999999" customHeight="1">
      <c r="B86" s="70"/>
      <c r="C86" s="26" t="s">
        <v>100</v>
      </c>
      <c r="D86" s="71"/>
      <c r="E86" s="75">
        <v>2.8725000000000001</v>
      </c>
      <c r="F86" s="75">
        <v>10.147499999999999</v>
      </c>
      <c r="G86" s="75">
        <v>15.675000000000001</v>
      </c>
      <c r="H86" s="75">
        <v>175.32750000000001</v>
      </c>
      <c r="I86" s="75">
        <v>0.14250000000000002</v>
      </c>
      <c r="J86" s="75">
        <v>26.52</v>
      </c>
      <c r="K86" s="75">
        <v>1.4999999999999999E-2</v>
      </c>
      <c r="L86" s="75">
        <v>3.4500000000000006</v>
      </c>
      <c r="M86" s="75">
        <v>36.787500000000001</v>
      </c>
      <c r="N86" s="75">
        <v>82.762500000000003</v>
      </c>
      <c r="O86" s="75">
        <v>31.057500000000001</v>
      </c>
      <c r="P86" s="75">
        <v>1.1475</v>
      </c>
    </row>
    <row r="87" spans="1:16" ht="14.45" customHeight="1">
      <c r="A87" s="41">
        <v>3</v>
      </c>
      <c r="B87" s="70" t="s">
        <v>180</v>
      </c>
      <c r="C87" s="26" t="s">
        <v>58</v>
      </c>
      <c r="D87" s="62">
        <v>200</v>
      </c>
      <c r="E87" s="43">
        <v>0.66</v>
      </c>
      <c r="F87" s="43">
        <v>0.1</v>
      </c>
      <c r="G87" s="43">
        <v>28.02</v>
      </c>
      <c r="H87" s="43">
        <v>115.62</v>
      </c>
      <c r="I87" s="43">
        <v>0</v>
      </c>
      <c r="J87" s="43">
        <v>0.02</v>
      </c>
      <c r="K87" s="43">
        <v>0.68</v>
      </c>
      <c r="L87" s="43">
        <v>0.5</v>
      </c>
      <c r="M87" s="43">
        <v>32.479999999999997</v>
      </c>
      <c r="N87" s="43">
        <v>17.46</v>
      </c>
      <c r="O87" s="43">
        <v>23.44</v>
      </c>
      <c r="P87" s="43">
        <v>0.7</v>
      </c>
    </row>
    <row r="88" spans="1:16" ht="14.45" customHeight="1">
      <c r="B88" s="70"/>
      <c r="C88" s="26" t="s">
        <v>209</v>
      </c>
      <c r="D88" s="62">
        <v>150</v>
      </c>
      <c r="E88" s="43">
        <v>1.3999999999999997</v>
      </c>
      <c r="F88" s="43">
        <v>0.20000000000000004</v>
      </c>
      <c r="G88" s="43">
        <v>14.3</v>
      </c>
      <c r="H88" s="43">
        <v>64.599999999999994</v>
      </c>
      <c r="I88" s="43">
        <v>0</v>
      </c>
      <c r="J88" s="43">
        <v>0</v>
      </c>
      <c r="K88" s="43">
        <v>15</v>
      </c>
      <c r="L88" s="43">
        <v>0.3</v>
      </c>
      <c r="M88" s="43">
        <v>24</v>
      </c>
      <c r="N88" s="43">
        <v>13.5</v>
      </c>
      <c r="O88" s="43">
        <v>16.5</v>
      </c>
      <c r="P88" s="43">
        <v>3.2999999999999994</v>
      </c>
    </row>
    <row r="89" spans="1:16" ht="16.899999999999999" customHeight="1">
      <c r="B89" s="70" t="s">
        <v>59</v>
      </c>
      <c r="C89" s="26" t="s">
        <v>20</v>
      </c>
      <c r="D89" s="62">
        <v>30</v>
      </c>
      <c r="E89" s="43">
        <v>2.2999999999999998</v>
      </c>
      <c r="F89" s="43">
        <v>0.20000000000000004</v>
      </c>
      <c r="G89" s="43">
        <v>14.8</v>
      </c>
      <c r="H89" s="43">
        <v>70.2</v>
      </c>
      <c r="I89" s="43">
        <v>0</v>
      </c>
      <c r="J89" s="43">
        <v>0</v>
      </c>
      <c r="K89" s="43">
        <v>0</v>
      </c>
      <c r="L89" s="43">
        <v>0.3</v>
      </c>
      <c r="M89" s="43">
        <v>6</v>
      </c>
      <c r="N89" s="43">
        <v>19.5</v>
      </c>
      <c r="O89" s="43">
        <v>4.2</v>
      </c>
      <c r="P89" s="43">
        <v>0.3</v>
      </c>
    </row>
    <row r="90" spans="1:16" ht="13.9" customHeight="1">
      <c r="A90" s="41">
        <v>3</v>
      </c>
      <c r="B90" s="70" t="s">
        <v>169</v>
      </c>
      <c r="C90" s="26" t="s">
        <v>21</v>
      </c>
      <c r="D90" s="62">
        <v>40</v>
      </c>
      <c r="E90" s="43">
        <v>2.6</v>
      </c>
      <c r="F90" s="43">
        <v>0.5</v>
      </c>
      <c r="G90" s="43">
        <v>15.8</v>
      </c>
      <c r="H90" s="43">
        <v>78.099999999999994</v>
      </c>
      <c r="I90" s="43">
        <v>0.1</v>
      </c>
      <c r="J90" s="43">
        <v>0</v>
      </c>
      <c r="K90" s="43">
        <v>0</v>
      </c>
      <c r="L90" s="43">
        <v>0.6</v>
      </c>
      <c r="M90" s="43">
        <v>11.599999999999998</v>
      </c>
      <c r="N90" s="43">
        <v>60</v>
      </c>
      <c r="O90" s="43">
        <v>18.8</v>
      </c>
      <c r="P90" s="43">
        <v>1.6</v>
      </c>
    </row>
    <row r="91" spans="1:16" ht="13.9" customHeight="1">
      <c r="A91" s="41">
        <v>3</v>
      </c>
      <c r="B91" s="61"/>
      <c r="C91" s="61" t="s">
        <v>18</v>
      </c>
      <c r="D91" s="71"/>
      <c r="E91" s="61">
        <f>SUM(E81+E82+E83+E86+E87+E88+E89+E90)</f>
        <v>29.622499999999999</v>
      </c>
      <c r="F91" s="88">
        <f t="shared" ref="F91:P91" si="7">SUM(F81+F82+F83+F86+F87+F88+F89+F90)</f>
        <v>28.802500000000002</v>
      </c>
      <c r="G91" s="88">
        <f t="shared" si="7"/>
        <v>109.82299999999999</v>
      </c>
      <c r="H91" s="88">
        <f t="shared" si="7"/>
        <v>837.98250000000007</v>
      </c>
      <c r="I91" s="88">
        <f t="shared" si="7"/>
        <v>0.25450000000000006</v>
      </c>
      <c r="J91" s="88">
        <f t="shared" si="7"/>
        <v>31.800999999999998</v>
      </c>
      <c r="K91" s="88">
        <f t="shared" si="7"/>
        <v>21.983999999999998</v>
      </c>
      <c r="L91" s="88">
        <f t="shared" si="7"/>
        <v>10.996000000000002</v>
      </c>
      <c r="M91" s="88">
        <f t="shared" si="7"/>
        <v>302.41450000000003</v>
      </c>
      <c r="N91" s="88">
        <f t="shared" si="7"/>
        <v>358.23049999999995</v>
      </c>
      <c r="O91" s="88">
        <f t="shared" si="7"/>
        <v>453.39949999999999</v>
      </c>
      <c r="P91" s="88">
        <f t="shared" si="7"/>
        <v>10.7355</v>
      </c>
    </row>
    <row r="92" spans="1:16" ht="18" customHeight="1">
      <c r="A92" s="41">
        <v>3</v>
      </c>
      <c r="B92" s="94" t="s">
        <v>22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1:16" ht="33.6" customHeight="1">
      <c r="A93" s="41">
        <v>3</v>
      </c>
      <c r="B93" s="60" t="s">
        <v>185</v>
      </c>
      <c r="C93" s="26" t="s">
        <v>306</v>
      </c>
      <c r="D93" s="71">
        <v>100</v>
      </c>
      <c r="E93" s="43">
        <v>10.88</v>
      </c>
      <c r="F93" s="43">
        <v>10.86</v>
      </c>
      <c r="G93" s="43">
        <v>14.38</v>
      </c>
      <c r="H93" s="43">
        <v>198.78</v>
      </c>
      <c r="I93" s="43">
        <v>7.0000000000000007E-2</v>
      </c>
      <c r="J93" s="43">
        <v>3</v>
      </c>
      <c r="K93" s="43">
        <v>82.5</v>
      </c>
      <c r="L93" s="43">
        <v>0.81</v>
      </c>
      <c r="M93" s="43">
        <v>236.94</v>
      </c>
      <c r="N93" s="43">
        <v>192.1</v>
      </c>
      <c r="O93" s="43">
        <v>21.05</v>
      </c>
      <c r="P93" s="43">
        <v>1.2</v>
      </c>
    </row>
    <row r="94" spans="1:16" ht="14.45" customHeight="1">
      <c r="A94" s="41">
        <v>3</v>
      </c>
      <c r="B94" s="61" t="s">
        <v>178</v>
      </c>
      <c r="C94" s="26" t="s">
        <v>53</v>
      </c>
      <c r="D94" s="62">
        <v>200</v>
      </c>
      <c r="E94" s="43">
        <v>0.57999999999999996</v>
      </c>
      <c r="F94" s="43">
        <v>0.06</v>
      </c>
      <c r="G94" s="43">
        <v>30.2</v>
      </c>
      <c r="H94" s="43">
        <v>123.66</v>
      </c>
      <c r="I94" s="43">
        <v>0</v>
      </c>
      <c r="J94" s="43">
        <v>1.1000000000000001</v>
      </c>
      <c r="K94" s="43">
        <v>0</v>
      </c>
      <c r="L94" s="43">
        <v>0.18</v>
      </c>
      <c r="M94" s="43">
        <v>15.7</v>
      </c>
      <c r="N94" s="43">
        <v>16.32</v>
      </c>
      <c r="O94" s="43">
        <v>3.36</v>
      </c>
      <c r="P94" s="43">
        <v>0.38</v>
      </c>
    </row>
    <row r="95" spans="1:16" ht="14.45" customHeight="1">
      <c r="A95" s="41">
        <v>3</v>
      </c>
      <c r="B95" s="61"/>
      <c r="C95" s="61" t="s">
        <v>18</v>
      </c>
      <c r="D95" s="62"/>
      <c r="E95" s="61">
        <v>11.46</v>
      </c>
      <c r="F95" s="61">
        <v>10.92</v>
      </c>
      <c r="G95" s="61">
        <v>44.58</v>
      </c>
      <c r="H95" s="61">
        <v>322.44</v>
      </c>
      <c r="I95" s="61">
        <v>7.0000000000000007E-2</v>
      </c>
      <c r="J95" s="61">
        <v>4.0999999999999996</v>
      </c>
      <c r="K95" s="61">
        <v>82.5</v>
      </c>
      <c r="L95" s="61">
        <v>0.99</v>
      </c>
      <c r="M95" s="61">
        <v>252.64</v>
      </c>
      <c r="N95" s="61">
        <v>208.42</v>
      </c>
      <c r="O95" s="61">
        <v>24.41</v>
      </c>
      <c r="P95" s="61">
        <v>1.58</v>
      </c>
    </row>
    <row r="96" spans="1:16" ht="18" customHeight="1">
      <c r="A96" s="41">
        <v>3</v>
      </c>
      <c r="B96" s="61"/>
      <c r="C96" s="61" t="s">
        <v>27</v>
      </c>
      <c r="D96" s="71"/>
      <c r="E96" s="61">
        <f>SUM(E79+E91+E95)</f>
        <v>61.923999999999999</v>
      </c>
      <c r="F96" s="86">
        <f t="shared" ref="F96:P96" si="8">SUM(F79+F91+F95)</f>
        <v>55.471500000000006</v>
      </c>
      <c r="G96" s="86">
        <f t="shared" si="8"/>
        <v>217.64100000000002</v>
      </c>
      <c r="H96" s="86">
        <f t="shared" si="8"/>
        <v>1638.4815000000001</v>
      </c>
      <c r="I96" s="86">
        <f t="shared" si="8"/>
        <v>0.46145000000000008</v>
      </c>
      <c r="J96" s="86">
        <f t="shared" si="8"/>
        <v>43.695999999999998</v>
      </c>
      <c r="K96" s="86">
        <f t="shared" si="8"/>
        <v>105.85249999999999</v>
      </c>
      <c r="L96" s="86">
        <f t="shared" si="8"/>
        <v>17.568999999999999</v>
      </c>
      <c r="M96" s="86">
        <f t="shared" si="8"/>
        <v>654.28</v>
      </c>
      <c r="N96" s="86">
        <f t="shared" si="8"/>
        <v>685.24399999999991</v>
      </c>
      <c r="O96" s="86">
        <f t="shared" si="8"/>
        <v>511.01600000000002</v>
      </c>
      <c r="P96" s="86">
        <f t="shared" si="8"/>
        <v>15.628</v>
      </c>
    </row>
    <row r="97" spans="1:16" s="36" customFormat="1" ht="20.100000000000001" customHeight="1">
      <c r="B97" s="44"/>
      <c r="C97" s="44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s="36" customFormat="1" ht="20.100000000000001" customHeight="1">
      <c r="B98" s="37" t="s">
        <v>156</v>
      </c>
      <c r="C98" s="38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1:16" s="36" customFormat="1" ht="20.100000000000001" customHeight="1">
      <c r="B99" s="37" t="s">
        <v>151</v>
      </c>
      <c r="C99" s="38"/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</row>
    <row r="100" spans="1:16" s="36" customFormat="1" ht="20.100000000000001" customHeight="1">
      <c r="B100" s="37" t="s">
        <v>152</v>
      </c>
      <c r="C100" s="38"/>
      <c r="D100" s="45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</row>
    <row r="101" spans="1:16" s="36" customFormat="1" ht="20.100000000000001" customHeight="1">
      <c r="B101" s="44"/>
      <c r="C101" s="44"/>
      <c r="D101" s="45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1:16" s="36" customFormat="1" ht="32.25" customHeight="1">
      <c r="B102" s="96" t="s">
        <v>0</v>
      </c>
      <c r="C102" s="96" t="s">
        <v>1</v>
      </c>
      <c r="D102" s="97" t="s">
        <v>2</v>
      </c>
      <c r="E102" s="94" t="s">
        <v>3</v>
      </c>
      <c r="F102" s="94"/>
      <c r="G102" s="94"/>
      <c r="H102" s="94" t="s">
        <v>4</v>
      </c>
      <c r="I102" s="94" t="s">
        <v>5</v>
      </c>
      <c r="J102" s="94"/>
      <c r="K102" s="94"/>
      <c r="L102" s="94"/>
      <c r="M102" s="94" t="s">
        <v>6</v>
      </c>
      <c r="N102" s="94"/>
      <c r="O102" s="94"/>
      <c r="P102" s="94"/>
    </row>
    <row r="103" spans="1:16" s="36" customFormat="1" ht="24" customHeight="1">
      <c r="B103" s="96"/>
      <c r="C103" s="96"/>
      <c r="D103" s="97"/>
      <c r="E103" s="61" t="s">
        <v>7</v>
      </c>
      <c r="F103" s="61" t="s">
        <v>8</v>
      </c>
      <c r="G103" s="61" t="s">
        <v>9</v>
      </c>
      <c r="H103" s="94"/>
      <c r="I103" s="61" t="s">
        <v>153</v>
      </c>
      <c r="J103" s="61" t="s">
        <v>10</v>
      </c>
      <c r="K103" s="61" t="s">
        <v>11</v>
      </c>
      <c r="L103" s="61" t="s">
        <v>12</v>
      </c>
      <c r="M103" s="61" t="s">
        <v>13</v>
      </c>
      <c r="N103" s="61" t="s">
        <v>14</v>
      </c>
      <c r="O103" s="61" t="s">
        <v>15</v>
      </c>
      <c r="P103" s="61" t="s">
        <v>16</v>
      </c>
    </row>
    <row r="104" spans="1:16" ht="15.6" customHeight="1">
      <c r="A104" s="41">
        <v>4</v>
      </c>
      <c r="B104" s="94" t="s">
        <v>17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1:16" ht="31.5" customHeight="1">
      <c r="A105" s="41">
        <v>4</v>
      </c>
      <c r="B105" s="88" t="s">
        <v>195</v>
      </c>
      <c r="C105" s="26" t="s">
        <v>230</v>
      </c>
      <c r="D105" s="89" t="s">
        <v>310</v>
      </c>
      <c r="E105" s="43">
        <v>6.2</v>
      </c>
      <c r="F105" s="43">
        <v>9.61</v>
      </c>
      <c r="G105" s="43">
        <v>22.17</v>
      </c>
      <c r="H105" s="43">
        <v>199.95</v>
      </c>
      <c r="I105" s="43">
        <v>0.14000000000000001</v>
      </c>
      <c r="J105" s="43">
        <v>0.71</v>
      </c>
      <c r="K105" s="43">
        <v>0.03</v>
      </c>
      <c r="L105" s="43">
        <v>0.47</v>
      </c>
      <c r="M105" s="43">
        <v>110.36</v>
      </c>
      <c r="N105" s="43">
        <v>173.45</v>
      </c>
      <c r="O105" s="43">
        <v>52.24</v>
      </c>
      <c r="P105" s="43">
        <v>1.24</v>
      </c>
    </row>
    <row r="106" spans="1:16" ht="18" customHeight="1">
      <c r="A106" s="41">
        <v>4</v>
      </c>
      <c r="B106" s="70" t="s">
        <v>104</v>
      </c>
      <c r="C106" s="26" t="s">
        <v>24</v>
      </c>
      <c r="D106" s="71">
        <v>30</v>
      </c>
      <c r="E106" s="43">
        <v>2.4</v>
      </c>
      <c r="F106" s="43">
        <v>7.4999999999999997E-2</v>
      </c>
      <c r="G106" s="43">
        <v>15.9</v>
      </c>
      <c r="H106" s="43">
        <v>73.875</v>
      </c>
      <c r="I106" s="43">
        <v>0.06</v>
      </c>
      <c r="J106" s="43">
        <v>1.2</v>
      </c>
      <c r="K106" s="43">
        <v>0</v>
      </c>
      <c r="L106" s="43">
        <v>0</v>
      </c>
      <c r="M106" s="43">
        <v>11.4</v>
      </c>
      <c r="N106" s="43">
        <v>39</v>
      </c>
      <c r="O106" s="43">
        <v>7.8</v>
      </c>
      <c r="P106" s="43">
        <v>0.75</v>
      </c>
    </row>
    <row r="107" spans="1:16" ht="15.6" customHeight="1">
      <c r="B107" s="70" t="s">
        <v>219</v>
      </c>
      <c r="C107" s="26" t="s">
        <v>218</v>
      </c>
      <c r="D107" s="71">
        <v>20</v>
      </c>
      <c r="E107" s="43">
        <v>4.6399999999999997</v>
      </c>
      <c r="F107" s="43">
        <v>5.9</v>
      </c>
      <c r="G107" s="43">
        <v>0</v>
      </c>
      <c r="H107" s="43">
        <v>71.66</v>
      </c>
      <c r="I107" s="43">
        <v>0</v>
      </c>
      <c r="J107" s="43">
        <v>0.14000000000000001</v>
      </c>
      <c r="K107" s="43">
        <v>5.2000000000000005E-2</v>
      </c>
      <c r="L107" s="43">
        <v>0.1</v>
      </c>
      <c r="M107" s="43">
        <v>176</v>
      </c>
      <c r="N107" s="43">
        <v>100</v>
      </c>
      <c r="O107" s="43">
        <v>7</v>
      </c>
      <c r="P107" s="43">
        <v>0.2</v>
      </c>
    </row>
    <row r="108" spans="1:16" ht="15.6" customHeight="1">
      <c r="B108" s="70"/>
      <c r="C108" s="26" t="s">
        <v>209</v>
      </c>
      <c r="D108" s="71">
        <v>150</v>
      </c>
      <c r="E108" s="43">
        <v>1.3999999999999997</v>
      </c>
      <c r="F108" s="43">
        <v>0.20000000000000004</v>
      </c>
      <c r="G108" s="43">
        <v>14.3</v>
      </c>
      <c r="H108" s="43">
        <v>64.599999999999994</v>
      </c>
      <c r="I108" s="43">
        <v>0</v>
      </c>
      <c r="J108" s="43">
        <v>0</v>
      </c>
      <c r="K108" s="43">
        <v>15</v>
      </c>
      <c r="L108" s="43">
        <v>0.3</v>
      </c>
      <c r="M108" s="43">
        <v>24</v>
      </c>
      <c r="N108" s="43">
        <v>13.5</v>
      </c>
      <c r="O108" s="43">
        <v>16.5</v>
      </c>
      <c r="P108" s="43">
        <v>3.2999999999999994</v>
      </c>
    </row>
    <row r="109" spans="1:16" ht="13.15" customHeight="1">
      <c r="B109" s="70" t="s">
        <v>198</v>
      </c>
      <c r="C109" s="26" t="s">
        <v>54</v>
      </c>
      <c r="D109" s="71">
        <v>200</v>
      </c>
      <c r="E109" s="43">
        <v>4.08</v>
      </c>
      <c r="F109" s="43">
        <v>3.54</v>
      </c>
      <c r="G109" s="43">
        <v>17.579999999999998</v>
      </c>
      <c r="H109" s="43">
        <v>118.5</v>
      </c>
      <c r="I109" s="43">
        <v>0.06</v>
      </c>
      <c r="J109" s="43">
        <v>1.58</v>
      </c>
      <c r="K109" s="43">
        <v>0.02</v>
      </c>
      <c r="L109" s="43">
        <v>0</v>
      </c>
      <c r="M109" s="43">
        <v>152.22</v>
      </c>
      <c r="N109" s="43">
        <v>124.56</v>
      </c>
      <c r="O109" s="43">
        <v>21.34</v>
      </c>
      <c r="P109" s="43">
        <v>0.48</v>
      </c>
    </row>
    <row r="110" spans="1:16" ht="14.45" customHeight="1">
      <c r="A110" s="41">
        <v>4</v>
      </c>
      <c r="B110" s="61"/>
      <c r="C110" s="61" t="s">
        <v>18</v>
      </c>
      <c r="D110" s="71"/>
      <c r="E110" s="61">
        <f>SUM(E105:E109)</f>
        <v>18.72</v>
      </c>
      <c r="F110" s="88">
        <f t="shared" ref="F110:P110" si="9">SUM(F105:F109)</f>
        <v>19.324999999999999</v>
      </c>
      <c r="G110" s="88">
        <f t="shared" si="9"/>
        <v>69.95</v>
      </c>
      <c r="H110" s="88">
        <f t="shared" si="9"/>
        <v>528.58500000000004</v>
      </c>
      <c r="I110" s="88">
        <f t="shared" si="9"/>
        <v>0.26</v>
      </c>
      <c r="J110" s="88">
        <f t="shared" si="9"/>
        <v>3.63</v>
      </c>
      <c r="K110" s="88">
        <f t="shared" si="9"/>
        <v>15.102</v>
      </c>
      <c r="L110" s="88">
        <f t="shared" si="9"/>
        <v>0.86999999999999988</v>
      </c>
      <c r="M110" s="88">
        <f t="shared" si="9"/>
        <v>473.98</v>
      </c>
      <c r="N110" s="88">
        <f t="shared" si="9"/>
        <v>450.51</v>
      </c>
      <c r="O110" s="88">
        <f t="shared" si="9"/>
        <v>104.88</v>
      </c>
      <c r="P110" s="88">
        <f t="shared" si="9"/>
        <v>5.9699999999999989</v>
      </c>
    </row>
    <row r="111" spans="1:16" ht="15.6" customHeight="1">
      <c r="A111" s="41">
        <v>4</v>
      </c>
      <c r="B111" s="94" t="s">
        <v>19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1:16" ht="18" customHeight="1">
      <c r="A112" s="41">
        <v>4</v>
      </c>
      <c r="B112" s="61" t="s">
        <v>103</v>
      </c>
      <c r="C112" s="26" t="s">
        <v>116</v>
      </c>
      <c r="D112" s="62">
        <v>60</v>
      </c>
      <c r="E112" s="43">
        <v>1.3740000000000001</v>
      </c>
      <c r="F112" s="43">
        <v>0.73199999999999998</v>
      </c>
      <c r="G112" s="43">
        <v>8.6039999999999992</v>
      </c>
      <c r="H112" s="43">
        <v>46.5</v>
      </c>
      <c r="I112" s="43">
        <v>0</v>
      </c>
      <c r="J112" s="43">
        <v>1.08</v>
      </c>
      <c r="K112" s="43">
        <v>0</v>
      </c>
      <c r="L112" s="43">
        <v>0.06</v>
      </c>
      <c r="M112" s="43">
        <v>1.8</v>
      </c>
      <c r="N112" s="43">
        <v>27.6</v>
      </c>
      <c r="O112" s="43">
        <v>7.8</v>
      </c>
      <c r="P112" s="43">
        <v>0.18</v>
      </c>
    </row>
    <row r="113" spans="1:16" ht="31.15" customHeight="1">
      <c r="A113" s="41">
        <v>4</v>
      </c>
      <c r="B113" s="70" t="s">
        <v>204</v>
      </c>
      <c r="C113" s="26" t="s">
        <v>192</v>
      </c>
      <c r="D113" s="71" t="s">
        <v>253</v>
      </c>
      <c r="E113" s="43">
        <v>1.4249999999999998</v>
      </c>
      <c r="F113" s="43">
        <v>4.1500000000000004</v>
      </c>
      <c r="G113" s="43">
        <v>6.4349999999999996</v>
      </c>
      <c r="H113" s="43">
        <v>68.790000000000006</v>
      </c>
      <c r="I113" s="43">
        <v>5.0000000000000001E-4</v>
      </c>
      <c r="J113" s="43">
        <v>5.0000000000000001E-3</v>
      </c>
      <c r="K113" s="43">
        <v>13.599999999999998</v>
      </c>
      <c r="L113" s="43">
        <v>1.8049999999999999</v>
      </c>
      <c r="M113" s="43">
        <v>40.299999999999997</v>
      </c>
      <c r="N113" s="43">
        <v>18.400000000000002</v>
      </c>
      <c r="O113" s="43">
        <v>39.299999999999997</v>
      </c>
      <c r="P113" s="43">
        <v>0.6</v>
      </c>
    </row>
    <row r="114" spans="1:16" ht="14.25" hidden="1" customHeight="1">
      <c r="A114" s="41">
        <v>4</v>
      </c>
      <c r="B114" s="70"/>
      <c r="C114" s="26" t="s">
        <v>193</v>
      </c>
      <c r="D114" s="71">
        <v>200</v>
      </c>
      <c r="E114" s="43">
        <v>1.4</v>
      </c>
      <c r="F114" s="43">
        <v>4</v>
      </c>
      <c r="G114" s="43">
        <v>6.4</v>
      </c>
      <c r="H114" s="43">
        <v>67.2</v>
      </c>
      <c r="I114" s="43">
        <v>0</v>
      </c>
      <c r="J114" s="43">
        <v>0</v>
      </c>
      <c r="K114" s="43">
        <v>12.6</v>
      </c>
      <c r="L114" s="43">
        <v>1.8</v>
      </c>
      <c r="M114" s="43">
        <v>39.4</v>
      </c>
      <c r="N114" s="43">
        <v>17.8</v>
      </c>
      <c r="O114" s="43">
        <v>39.200000000000003</v>
      </c>
      <c r="P114" s="43">
        <v>0.6</v>
      </c>
    </row>
    <row r="115" spans="1:16" ht="13.5" hidden="1" customHeight="1">
      <c r="A115" s="41">
        <v>4</v>
      </c>
      <c r="B115" s="70"/>
      <c r="C115" s="26" t="s">
        <v>175</v>
      </c>
      <c r="D115" s="71">
        <v>10</v>
      </c>
      <c r="E115" s="43">
        <v>2.5000000000000001E-2</v>
      </c>
      <c r="F115" s="43">
        <v>0.15</v>
      </c>
      <c r="G115" s="43">
        <v>3.5000000000000003E-2</v>
      </c>
      <c r="H115" s="43">
        <v>1.59</v>
      </c>
      <c r="I115" s="43">
        <v>5.0000000000000001E-4</v>
      </c>
      <c r="J115" s="43">
        <v>5.0000000000000001E-3</v>
      </c>
      <c r="K115" s="43">
        <v>1</v>
      </c>
      <c r="L115" s="43">
        <v>5.0000000000000001E-3</v>
      </c>
      <c r="M115" s="43">
        <v>0.9</v>
      </c>
      <c r="N115" s="43">
        <v>0.6</v>
      </c>
      <c r="O115" s="43">
        <v>0.1</v>
      </c>
      <c r="P115" s="43">
        <v>0</v>
      </c>
    </row>
    <row r="116" spans="1:16" ht="16.149999999999999" customHeight="1">
      <c r="A116" s="41">
        <v>4</v>
      </c>
      <c r="B116" s="70" t="s">
        <v>269</v>
      </c>
      <c r="C116" s="26" t="s">
        <v>232</v>
      </c>
      <c r="D116" s="71" t="s">
        <v>117</v>
      </c>
      <c r="E116" s="43">
        <v>17.939999999999994</v>
      </c>
      <c r="F116" s="43">
        <v>17.45</v>
      </c>
      <c r="G116" s="43">
        <v>24.349999999999994</v>
      </c>
      <c r="H116" s="43">
        <v>326.20999999999992</v>
      </c>
      <c r="I116" s="43">
        <v>6.9999999999999993E-2</v>
      </c>
      <c r="J116" s="43">
        <v>0.69999999999999984</v>
      </c>
      <c r="K116" s="43">
        <v>0</v>
      </c>
      <c r="L116" s="43">
        <v>2.0999999999999996</v>
      </c>
      <c r="M116" s="43">
        <v>22.649999999999995</v>
      </c>
      <c r="N116" s="43">
        <v>39.559999999999995</v>
      </c>
      <c r="O116" s="43">
        <v>162.77999999999997</v>
      </c>
      <c r="P116" s="43">
        <v>2.5199999999999991</v>
      </c>
    </row>
    <row r="117" spans="1:16" ht="16.149999999999999" hidden="1" customHeight="1">
      <c r="B117" s="72"/>
      <c r="C117" s="26" t="s">
        <v>261</v>
      </c>
      <c r="D117" s="73">
        <v>90</v>
      </c>
      <c r="E117" s="43">
        <v>12.39</v>
      </c>
      <c r="F117" s="43">
        <v>12.95</v>
      </c>
      <c r="G117" s="43">
        <v>2.4500000000000002</v>
      </c>
      <c r="H117" s="43">
        <v>175.91</v>
      </c>
      <c r="I117" s="43">
        <v>7.0000000000000007E-2</v>
      </c>
      <c r="J117" s="43">
        <v>0.7</v>
      </c>
      <c r="K117" s="43">
        <v>0</v>
      </c>
      <c r="L117" s="43">
        <v>1.05</v>
      </c>
      <c r="M117" s="43">
        <v>17.850000000000001</v>
      </c>
      <c r="N117" s="43">
        <v>18.41</v>
      </c>
      <c r="O117" s="43">
        <v>125.58</v>
      </c>
      <c r="P117" s="43">
        <v>1.47</v>
      </c>
    </row>
    <row r="118" spans="1:16" ht="16.149999999999999" hidden="1" customHeight="1">
      <c r="B118" s="72"/>
      <c r="C118" s="26" t="s">
        <v>268</v>
      </c>
      <c r="D118" s="73">
        <v>150</v>
      </c>
      <c r="E118" s="43">
        <v>5.55</v>
      </c>
      <c r="F118" s="43">
        <v>4.5</v>
      </c>
      <c r="G118" s="43">
        <v>21.9</v>
      </c>
      <c r="H118" s="43">
        <v>150.29999999999998</v>
      </c>
      <c r="I118" s="43">
        <v>0</v>
      </c>
      <c r="J118" s="43">
        <v>0</v>
      </c>
      <c r="K118" s="43">
        <v>0</v>
      </c>
      <c r="L118" s="43">
        <v>1.05</v>
      </c>
      <c r="M118" s="43">
        <v>4.8</v>
      </c>
      <c r="N118" s="43">
        <v>21.15</v>
      </c>
      <c r="O118" s="43">
        <v>37.200000000000003</v>
      </c>
      <c r="P118" s="43">
        <v>1.05</v>
      </c>
    </row>
    <row r="119" spans="1:16" ht="15.6" customHeight="1">
      <c r="A119" s="41">
        <v>4</v>
      </c>
      <c r="B119" s="70" t="s">
        <v>168</v>
      </c>
      <c r="C119" s="26" t="s">
        <v>56</v>
      </c>
      <c r="D119" s="71">
        <v>200</v>
      </c>
      <c r="E119" s="43">
        <v>0.28000000000000003</v>
      </c>
      <c r="F119" s="43">
        <v>0.1</v>
      </c>
      <c r="G119" s="43">
        <v>28.88</v>
      </c>
      <c r="H119" s="43">
        <v>117.54</v>
      </c>
      <c r="I119" s="43">
        <v>0</v>
      </c>
      <c r="J119" s="43">
        <v>19.3</v>
      </c>
      <c r="K119" s="43">
        <v>0</v>
      </c>
      <c r="L119" s="43">
        <v>0.16</v>
      </c>
      <c r="M119" s="43">
        <v>13.66</v>
      </c>
      <c r="N119" s="43">
        <v>7.38</v>
      </c>
      <c r="O119" s="43">
        <v>5.78</v>
      </c>
      <c r="P119" s="43">
        <v>0.46800000000000003</v>
      </c>
    </row>
    <row r="120" spans="1:16" ht="15.6" customHeight="1">
      <c r="B120" s="70" t="s">
        <v>59</v>
      </c>
      <c r="C120" s="26" t="s">
        <v>20</v>
      </c>
      <c r="D120" s="71">
        <v>30</v>
      </c>
      <c r="E120" s="43">
        <v>2.2999999999999998</v>
      </c>
      <c r="F120" s="43">
        <v>0.20000000000000004</v>
      </c>
      <c r="G120" s="43">
        <v>14.8</v>
      </c>
      <c r="H120" s="43">
        <v>70.2</v>
      </c>
      <c r="I120" s="43">
        <v>0</v>
      </c>
      <c r="J120" s="43">
        <v>0</v>
      </c>
      <c r="K120" s="43">
        <v>0</v>
      </c>
      <c r="L120" s="43">
        <v>0.3</v>
      </c>
      <c r="M120" s="43">
        <v>6</v>
      </c>
      <c r="N120" s="43">
        <v>19.5</v>
      </c>
      <c r="O120" s="43">
        <v>4.2</v>
      </c>
      <c r="P120" s="43">
        <v>0.3</v>
      </c>
    </row>
    <row r="121" spans="1:16" ht="15.6" customHeight="1">
      <c r="B121" s="70" t="s">
        <v>169</v>
      </c>
      <c r="C121" s="26" t="s">
        <v>21</v>
      </c>
      <c r="D121" s="71">
        <v>40</v>
      </c>
      <c r="E121" s="43">
        <v>2.6</v>
      </c>
      <c r="F121" s="43">
        <v>0.5</v>
      </c>
      <c r="G121" s="43">
        <v>15.8</v>
      </c>
      <c r="H121" s="43">
        <v>78.099999999999994</v>
      </c>
      <c r="I121" s="43">
        <v>0.1</v>
      </c>
      <c r="J121" s="43">
        <v>0</v>
      </c>
      <c r="K121" s="43">
        <v>0</v>
      </c>
      <c r="L121" s="43">
        <v>0.6</v>
      </c>
      <c r="M121" s="43">
        <v>11.599999999999998</v>
      </c>
      <c r="N121" s="43">
        <v>60</v>
      </c>
      <c r="O121" s="43">
        <v>18.8</v>
      </c>
      <c r="P121" s="43">
        <v>1.6</v>
      </c>
    </row>
    <row r="122" spans="1:16" ht="18" customHeight="1">
      <c r="A122" s="41">
        <v>4</v>
      </c>
      <c r="B122" s="61"/>
      <c r="C122" s="61" t="s">
        <v>18</v>
      </c>
      <c r="D122" s="71"/>
      <c r="E122" s="61">
        <f>SUM(E112+E113+E116+E119+E120+E121)</f>
        <v>25.918999999999997</v>
      </c>
      <c r="F122" s="88">
        <f t="shared" ref="F122:P122" si="10">SUM(F112+F113+F116+F119+F120+F121)</f>
        <v>23.132000000000001</v>
      </c>
      <c r="G122" s="88">
        <f t="shared" si="10"/>
        <v>98.868999999999986</v>
      </c>
      <c r="H122" s="88">
        <f t="shared" si="10"/>
        <v>707.34</v>
      </c>
      <c r="I122" s="88">
        <f t="shared" si="10"/>
        <v>0.17049999999999998</v>
      </c>
      <c r="J122" s="88">
        <f t="shared" si="10"/>
        <v>21.085000000000001</v>
      </c>
      <c r="K122" s="88">
        <f t="shared" si="10"/>
        <v>13.599999999999998</v>
      </c>
      <c r="L122" s="88">
        <f t="shared" si="10"/>
        <v>5.0249999999999995</v>
      </c>
      <c r="M122" s="88">
        <f t="shared" si="10"/>
        <v>96.009999999999977</v>
      </c>
      <c r="N122" s="88">
        <f t="shared" si="10"/>
        <v>172.44</v>
      </c>
      <c r="O122" s="88">
        <f t="shared" si="10"/>
        <v>238.65999999999997</v>
      </c>
      <c r="P122" s="88">
        <f t="shared" si="10"/>
        <v>5.6679999999999993</v>
      </c>
    </row>
    <row r="123" spans="1:16" ht="13.9" customHeight="1">
      <c r="A123" s="41">
        <v>4</v>
      </c>
      <c r="B123" s="94" t="s">
        <v>22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1:16" ht="14.45" customHeight="1">
      <c r="A124" s="41">
        <v>4</v>
      </c>
      <c r="B124" s="61" t="s">
        <v>197</v>
      </c>
      <c r="C124" s="26" t="s">
        <v>177</v>
      </c>
      <c r="D124" s="62" t="s">
        <v>118</v>
      </c>
      <c r="E124" s="43">
        <v>7.7219999999999995</v>
      </c>
      <c r="F124" s="43">
        <v>11.275</v>
      </c>
      <c r="G124" s="43">
        <v>33.538999999999994</v>
      </c>
      <c r="H124" s="43">
        <v>266.51900000000001</v>
      </c>
      <c r="I124" s="43">
        <v>0.15400000000000003</v>
      </c>
      <c r="J124" s="43">
        <v>0.40700000000000003</v>
      </c>
      <c r="K124" s="43">
        <v>2.2000000000000002E-2</v>
      </c>
      <c r="L124" s="43">
        <v>3.278</v>
      </c>
      <c r="M124" s="43">
        <v>86.482000000000014</v>
      </c>
      <c r="N124" s="43">
        <v>120.65899999999999</v>
      </c>
      <c r="O124" s="43">
        <v>33.341000000000001</v>
      </c>
      <c r="P124" s="43">
        <v>1.4409999999999998</v>
      </c>
    </row>
    <row r="125" spans="1:16" ht="15.6" customHeight="1">
      <c r="B125" s="61" t="s">
        <v>170</v>
      </c>
      <c r="C125" s="26" t="s">
        <v>49</v>
      </c>
      <c r="D125" s="62">
        <v>200</v>
      </c>
      <c r="E125" s="43">
        <v>0.16</v>
      </c>
      <c r="F125" s="43">
        <v>0.16</v>
      </c>
      <c r="G125" s="43">
        <v>19.88</v>
      </c>
      <c r="H125" s="43">
        <v>81.599999999999994</v>
      </c>
      <c r="I125" s="43">
        <v>0.02</v>
      </c>
      <c r="J125" s="43">
        <v>0.9</v>
      </c>
      <c r="K125" s="43">
        <v>0</v>
      </c>
      <c r="L125" s="43">
        <v>0.08</v>
      </c>
      <c r="M125" s="43">
        <v>13.94</v>
      </c>
      <c r="N125" s="43">
        <v>4.4000000000000004</v>
      </c>
      <c r="O125" s="43">
        <v>5.14</v>
      </c>
      <c r="P125" s="43">
        <v>0.93600000000000005</v>
      </c>
    </row>
    <row r="126" spans="1:16" ht="15.6" customHeight="1">
      <c r="A126" s="41">
        <v>4</v>
      </c>
      <c r="B126" s="61"/>
      <c r="C126" s="61" t="s">
        <v>18</v>
      </c>
      <c r="D126" s="71"/>
      <c r="E126" s="61">
        <v>7.8819999999999997</v>
      </c>
      <c r="F126" s="61">
        <v>11.435</v>
      </c>
      <c r="G126" s="61">
        <v>53.418999999999997</v>
      </c>
      <c r="H126" s="61">
        <v>348.11900000000003</v>
      </c>
      <c r="I126" s="61">
        <v>0.17400000000000002</v>
      </c>
      <c r="J126" s="61">
        <v>1.3069999999999999</v>
      </c>
      <c r="K126" s="61">
        <v>2.2000000000000002E-2</v>
      </c>
      <c r="L126" s="61">
        <v>3.3580000000000001</v>
      </c>
      <c r="M126" s="61">
        <v>100.42200000000001</v>
      </c>
      <c r="N126" s="61">
        <v>125.059</v>
      </c>
      <c r="O126" s="61">
        <v>38.481000000000002</v>
      </c>
      <c r="P126" s="61">
        <v>2.3769999999999998</v>
      </c>
    </row>
    <row r="127" spans="1:16" ht="17.45" customHeight="1">
      <c r="A127" s="41">
        <v>4</v>
      </c>
      <c r="B127" s="61"/>
      <c r="C127" s="61" t="s">
        <v>28</v>
      </c>
      <c r="D127" s="71"/>
      <c r="E127" s="61">
        <f>SUM(E110+E122+E126)</f>
        <v>52.520999999999994</v>
      </c>
      <c r="F127" s="86">
        <f t="shared" ref="F127:O127" si="11">SUM(F110+F122+F126)</f>
        <v>53.892000000000003</v>
      </c>
      <c r="G127" s="86">
        <f t="shared" si="11"/>
        <v>222.238</v>
      </c>
      <c r="H127" s="86">
        <f t="shared" si="11"/>
        <v>1584.0440000000003</v>
      </c>
      <c r="I127" s="86">
        <f t="shared" si="11"/>
        <v>0.60450000000000004</v>
      </c>
      <c r="J127" s="86">
        <f t="shared" si="11"/>
        <v>26.021999999999998</v>
      </c>
      <c r="K127" s="86">
        <f t="shared" si="11"/>
        <v>28.723999999999997</v>
      </c>
      <c r="L127" s="86">
        <f t="shared" si="11"/>
        <v>9.2530000000000001</v>
      </c>
      <c r="M127" s="86">
        <f t="shared" si="11"/>
        <v>670.41200000000003</v>
      </c>
      <c r="N127" s="86">
        <f t="shared" si="11"/>
        <v>748.00900000000001</v>
      </c>
      <c r="O127" s="86">
        <f t="shared" si="11"/>
        <v>382.02099999999996</v>
      </c>
      <c r="P127" s="86">
        <f>SUM(P110+P122+P126)</f>
        <v>14.014999999999997</v>
      </c>
    </row>
    <row r="128" spans="1:16" s="36" customFormat="1" ht="20.100000000000001" customHeight="1">
      <c r="B128" s="44"/>
      <c r="C128" s="44"/>
      <c r="D128" s="4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36" customFormat="1" ht="20.100000000000001" customHeight="1">
      <c r="B129" s="37" t="s">
        <v>157</v>
      </c>
      <c r="C129" s="38"/>
      <c r="D129" s="4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1:16" s="36" customFormat="1" ht="20.100000000000001" customHeight="1">
      <c r="B130" s="37" t="s">
        <v>151</v>
      </c>
      <c r="C130" s="38"/>
      <c r="D130" s="4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36" customFormat="1" ht="20.100000000000001" customHeight="1">
      <c r="B131" s="37" t="s">
        <v>152</v>
      </c>
      <c r="C131" s="38"/>
      <c r="D131" s="45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</row>
    <row r="132" spans="1:16" s="36" customFormat="1" ht="20.100000000000001" hidden="1" customHeight="1">
      <c r="B132" s="44"/>
      <c r="C132" s="44"/>
      <c r="D132" s="45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</row>
    <row r="133" spans="1:16" s="36" customFormat="1" ht="39.75" customHeight="1">
      <c r="B133" s="96" t="s">
        <v>0</v>
      </c>
      <c r="C133" s="96" t="s">
        <v>1</v>
      </c>
      <c r="D133" s="97" t="s">
        <v>2</v>
      </c>
      <c r="E133" s="94" t="s">
        <v>3</v>
      </c>
      <c r="F133" s="94"/>
      <c r="G133" s="94"/>
      <c r="H133" s="94" t="s">
        <v>4</v>
      </c>
      <c r="I133" s="94" t="s">
        <v>5</v>
      </c>
      <c r="J133" s="94"/>
      <c r="K133" s="94"/>
      <c r="L133" s="94"/>
      <c r="M133" s="94" t="s">
        <v>6</v>
      </c>
      <c r="N133" s="94"/>
      <c r="O133" s="94"/>
      <c r="P133" s="94"/>
    </row>
    <row r="134" spans="1:16" s="36" customFormat="1" ht="19.899999999999999" customHeight="1">
      <c r="B134" s="96"/>
      <c r="C134" s="96"/>
      <c r="D134" s="97"/>
      <c r="E134" s="61" t="s">
        <v>7</v>
      </c>
      <c r="F134" s="61" t="s">
        <v>8</v>
      </c>
      <c r="G134" s="61" t="s">
        <v>9</v>
      </c>
      <c r="H134" s="94"/>
      <c r="I134" s="61" t="s">
        <v>153</v>
      </c>
      <c r="J134" s="61" t="s">
        <v>10</v>
      </c>
      <c r="K134" s="61" t="s">
        <v>11</v>
      </c>
      <c r="L134" s="61" t="s">
        <v>12</v>
      </c>
      <c r="M134" s="61" t="s">
        <v>13</v>
      </c>
      <c r="N134" s="61" t="s">
        <v>14</v>
      </c>
      <c r="O134" s="61" t="s">
        <v>15</v>
      </c>
      <c r="P134" s="61" t="s">
        <v>16</v>
      </c>
    </row>
    <row r="135" spans="1:16" ht="15.6" customHeight="1">
      <c r="A135" s="41">
        <v>5</v>
      </c>
      <c r="B135" s="94" t="s">
        <v>17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16" ht="27" customHeight="1">
      <c r="A136" s="41">
        <v>5</v>
      </c>
      <c r="B136" s="61" t="s">
        <v>202</v>
      </c>
      <c r="C136" s="26" t="s">
        <v>245</v>
      </c>
      <c r="D136" s="62" t="s">
        <v>118</v>
      </c>
      <c r="E136" s="43">
        <v>7.194</v>
      </c>
      <c r="F136" s="43">
        <v>5.4560000000000004</v>
      </c>
      <c r="G136" s="43">
        <v>13.343000000000002</v>
      </c>
      <c r="H136" s="43">
        <v>131.25199999999998</v>
      </c>
      <c r="I136" s="43">
        <v>3.3000000000000002E-2</v>
      </c>
      <c r="J136" s="43">
        <v>0.90199999999999991</v>
      </c>
      <c r="K136" s="43">
        <v>5.5E-2</v>
      </c>
      <c r="L136" s="43">
        <v>3.157</v>
      </c>
      <c r="M136" s="43">
        <v>114.664</v>
      </c>
      <c r="N136" s="43">
        <v>138.875</v>
      </c>
      <c r="O136" s="43">
        <v>15.312000000000001</v>
      </c>
      <c r="P136" s="43">
        <v>0.36300000000000004</v>
      </c>
    </row>
    <row r="137" spans="1:16" ht="17.45" customHeight="1">
      <c r="A137" s="41">
        <v>5</v>
      </c>
      <c r="B137" s="61" t="s">
        <v>212</v>
      </c>
      <c r="C137" s="26" t="s">
        <v>125</v>
      </c>
      <c r="D137" s="62">
        <v>10</v>
      </c>
      <c r="E137" s="43">
        <v>0.08</v>
      </c>
      <c r="F137" s="43">
        <v>7.25</v>
      </c>
      <c r="G137" s="43">
        <v>0.13</v>
      </c>
      <c r="H137" s="43">
        <v>66.09</v>
      </c>
      <c r="I137" s="43">
        <v>1E-3</v>
      </c>
      <c r="J137" s="43">
        <v>0</v>
      </c>
      <c r="K137" s="43">
        <v>0.04</v>
      </c>
      <c r="L137" s="43">
        <v>0.1</v>
      </c>
      <c r="M137" s="43">
        <v>2.4</v>
      </c>
      <c r="N137" s="43">
        <v>3</v>
      </c>
      <c r="O137" s="43">
        <v>0</v>
      </c>
      <c r="P137" s="43">
        <v>0.02</v>
      </c>
    </row>
    <row r="138" spans="1:16" ht="16.149999999999999" customHeight="1">
      <c r="A138" s="41">
        <v>5</v>
      </c>
      <c r="B138" s="61" t="s">
        <v>104</v>
      </c>
      <c r="C138" s="26" t="s">
        <v>24</v>
      </c>
      <c r="D138" s="62">
        <v>30</v>
      </c>
      <c r="E138" s="43">
        <v>2.4</v>
      </c>
      <c r="F138" s="43">
        <v>7.4999999999999997E-2</v>
      </c>
      <c r="G138" s="43">
        <v>15.9</v>
      </c>
      <c r="H138" s="43">
        <v>73.875</v>
      </c>
      <c r="I138" s="43">
        <v>0.06</v>
      </c>
      <c r="J138" s="43">
        <v>1.2</v>
      </c>
      <c r="K138" s="43">
        <v>0</v>
      </c>
      <c r="L138" s="43">
        <v>0</v>
      </c>
      <c r="M138" s="43">
        <v>11.4</v>
      </c>
      <c r="N138" s="43">
        <v>39</v>
      </c>
      <c r="O138" s="43">
        <v>7.8</v>
      </c>
      <c r="P138" s="43">
        <v>0.75</v>
      </c>
    </row>
    <row r="139" spans="1:16" ht="15.6" customHeight="1">
      <c r="A139" s="41">
        <v>5</v>
      </c>
      <c r="B139" s="61" t="s">
        <v>278</v>
      </c>
      <c r="C139" s="26" t="s">
        <v>26</v>
      </c>
      <c r="D139" s="62" t="s">
        <v>121</v>
      </c>
      <c r="E139" s="43">
        <v>0.08</v>
      </c>
      <c r="F139" s="43">
        <v>0.02</v>
      </c>
      <c r="G139" s="43">
        <v>15</v>
      </c>
      <c r="H139" s="43">
        <v>60.5</v>
      </c>
      <c r="I139" s="43">
        <v>0</v>
      </c>
      <c r="J139" s="43">
        <v>0</v>
      </c>
      <c r="K139" s="43">
        <v>0.04</v>
      </c>
      <c r="L139" s="43">
        <v>0</v>
      </c>
      <c r="M139" s="43">
        <v>11.1</v>
      </c>
      <c r="N139" s="43">
        <v>1.4</v>
      </c>
      <c r="O139" s="43">
        <v>2.8</v>
      </c>
      <c r="P139" s="43">
        <v>0.28000000000000003</v>
      </c>
    </row>
    <row r="140" spans="1:16" ht="15.6" customHeight="1">
      <c r="B140" s="61"/>
      <c r="C140" s="26" t="s">
        <v>226</v>
      </c>
      <c r="D140" s="62">
        <v>200</v>
      </c>
      <c r="E140" s="43">
        <v>5.8</v>
      </c>
      <c r="F140" s="43">
        <v>6.4</v>
      </c>
      <c r="G140" s="43">
        <v>9.4</v>
      </c>
      <c r="H140" s="43">
        <v>118.4</v>
      </c>
      <c r="I140" s="43">
        <v>0.1</v>
      </c>
      <c r="J140" s="43">
        <v>2.6</v>
      </c>
      <c r="K140" s="43">
        <v>0</v>
      </c>
      <c r="L140" s="43">
        <v>0</v>
      </c>
      <c r="M140" s="43">
        <v>240</v>
      </c>
      <c r="N140" s="43">
        <v>180</v>
      </c>
      <c r="O140" s="43">
        <v>28</v>
      </c>
      <c r="P140" s="43">
        <v>0.2</v>
      </c>
    </row>
    <row r="141" spans="1:16" ht="18" customHeight="1">
      <c r="A141" s="41">
        <v>5</v>
      </c>
      <c r="B141" s="61"/>
      <c r="C141" s="61" t="s">
        <v>18</v>
      </c>
      <c r="D141" s="62"/>
      <c r="E141" s="61">
        <v>15.553999999999998</v>
      </c>
      <c r="F141" s="61">
        <v>19.201000000000001</v>
      </c>
      <c r="G141" s="61">
        <v>53.773000000000003</v>
      </c>
      <c r="H141" s="61">
        <v>450.11699999999996</v>
      </c>
      <c r="I141" s="61">
        <v>0.19400000000000001</v>
      </c>
      <c r="J141" s="61">
        <v>4.702</v>
      </c>
      <c r="K141" s="61">
        <v>0.13500000000000001</v>
      </c>
      <c r="L141" s="61">
        <v>3.2570000000000001</v>
      </c>
      <c r="M141" s="61">
        <v>379.56399999999996</v>
      </c>
      <c r="N141" s="61">
        <v>362.27499999999998</v>
      </c>
      <c r="O141" s="61">
        <v>53.912000000000006</v>
      </c>
      <c r="P141" s="61">
        <v>1.613</v>
      </c>
    </row>
    <row r="142" spans="1:16" ht="12.6" customHeight="1">
      <c r="A142" s="41">
        <v>5</v>
      </c>
      <c r="B142" s="94" t="s">
        <v>19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1:16" ht="18" customHeight="1">
      <c r="A143" s="41">
        <v>5</v>
      </c>
      <c r="B143" s="60" t="s">
        <v>270</v>
      </c>
      <c r="C143" s="26" t="s">
        <v>240</v>
      </c>
      <c r="D143" s="62">
        <v>60</v>
      </c>
      <c r="E143" s="43">
        <v>0.84599999999999997</v>
      </c>
      <c r="F143" s="43">
        <v>3.048</v>
      </c>
      <c r="G143" s="43">
        <v>5.411999999999999</v>
      </c>
      <c r="H143" s="43">
        <v>52.463999999999999</v>
      </c>
      <c r="I143" s="43">
        <v>1.7999999999999999E-2</v>
      </c>
      <c r="J143" s="43">
        <v>19.470000000000002</v>
      </c>
      <c r="K143" s="43">
        <v>0</v>
      </c>
      <c r="L143" s="43">
        <v>1.3859999999999999</v>
      </c>
      <c r="M143" s="43">
        <v>22.421999999999997</v>
      </c>
      <c r="N143" s="43">
        <v>16.565999999999999</v>
      </c>
      <c r="O143" s="43">
        <v>9.0960000000000001</v>
      </c>
      <c r="P143" s="43">
        <v>0.30599999999999999</v>
      </c>
    </row>
    <row r="144" spans="1:16" ht="18" customHeight="1">
      <c r="A144" s="41">
        <v>5</v>
      </c>
      <c r="B144" s="61" t="s">
        <v>184</v>
      </c>
      <c r="C144" s="26" t="s">
        <v>115</v>
      </c>
      <c r="D144" s="62">
        <v>200</v>
      </c>
      <c r="E144" s="43">
        <v>8.1999999999999993</v>
      </c>
      <c r="F144" s="43">
        <v>8.6</v>
      </c>
      <c r="G144" s="43">
        <v>30</v>
      </c>
      <c r="H144" s="43">
        <v>230.2</v>
      </c>
      <c r="I144" s="43">
        <v>0</v>
      </c>
      <c r="J144" s="43">
        <v>0.2</v>
      </c>
      <c r="K144" s="43">
        <v>12.8</v>
      </c>
      <c r="L144" s="43">
        <v>0.6</v>
      </c>
      <c r="M144" s="43">
        <v>40.799999999999997</v>
      </c>
      <c r="N144" s="43">
        <v>167</v>
      </c>
      <c r="O144" s="43">
        <v>46</v>
      </c>
      <c r="P144" s="43">
        <v>3.2</v>
      </c>
    </row>
    <row r="145" spans="1:16" ht="18" customHeight="1">
      <c r="A145" s="41">
        <v>5</v>
      </c>
      <c r="B145" s="61" t="s">
        <v>247</v>
      </c>
      <c r="C145" s="26" t="s">
        <v>246</v>
      </c>
      <c r="D145" s="62">
        <v>90</v>
      </c>
      <c r="E145" s="43">
        <v>11.84</v>
      </c>
      <c r="F145" s="43">
        <v>14.56</v>
      </c>
      <c r="G145" s="43">
        <v>3.84</v>
      </c>
      <c r="H145" s="43">
        <v>193.76</v>
      </c>
      <c r="I145" s="43">
        <v>0.08</v>
      </c>
      <c r="J145" s="43">
        <v>0.08</v>
      </c>
      <c r="K145" s="43">
        <v>0.32</v>
      </c>
      <c r="L145" s="43">
        <v>1.68</v>
      </c>
      <c r="M145" s="43">
        <v>19.52</v>
      </c>
      <c r="N145" s="43">
        <v>15.12</v>
      </c>
      <c r="O145" s="43">
        <v>130.72</v>
      </c>
      <c r="P145" s="43">
        <v>1.6</v>
      </c>
    </row>
    <row r="146" spans="1:16" ht="18" customHeight="1">
      <c r="B146" s="61" t="s">
        <v>199</v>
      </c>
      <c r="C146" s="26" t="s">
        <v>281</v>
      </c>
      <c r="D146" s="62">
        <v>150</v>
      </c>
      <c r="E146" s="43">
        <v>3.6</v>
      </c>
      <c r="F146" s="43">
        <v>4.0199999999999996</v>
      </c>
      <c r="G146" s="43">
        <v>31.47</v>
      </c>
      <c r="H146" s="43">
        <v>176.46</v>
      </c>
      <c r="I146" s="43">
        <v>0.03</v>
      </c>
      <c r="J146" s="43">
        <v>0</v>
      </c>
      <c r="K146" s="43">
        <v>19.350000000000001</v>
      </c>
      <c r="L146" s="43">
        <v>0.25500000000000006</v>
      </c>
      <c r="M146" s="43">
        <v>5.91</v>
      </c>
      <c r="N146" s="43">
        <v>77.805000000000007</v>
      </c>
      <c r="O146" s="43">
        <v>25.454999999999998</v>
      </c>
      <c r="P146" s="43">
        <v>0.52500000000000002</v>
      </c>
    </row>
    <row r="147" spans="1:16" ht="18" customHeight="1">
      <c r="B147" s="68" t="s">
        <v>271</v>
      </c>
      <c r="C147" s="26" t="s">
        <v>238</v>
      </c>
      <c r="D147" s="69" t="s">
        <v>239</v>
      </c>
      <c r="E147" s="43">
        <v>11.7</v>
      </c>
      <c r="F147" s="43">
        <v>14.759999999999998</v>
      </c>
      <c r="G147" s="43">
        <v>20.88</v>
      </c>
      <c r="H147" s="43">
        <v>263.15999999999997</v>
      </c>
      <c r="I147" s="43">
        <v>0</v>
      </c>
      <c r="J147" s="43">
        <v>0.36</v>
      </c>
      <c r="K147" s="43">
        <v>5.76</v>
      </c>
      <c r="L147" s="43">
        <v>7.2</v>
      </c>
      <c r="M147" s="43">
        <v>52.2</v>
      </c>
      <c r="N147" s="43">
        <v>31.680000000000003</v>
      </c>
      <c r="O147" s="43">
        <v>233.28</v>
      </c>
      <c r="P147" s="43">
        <v>3.06</v>
      </c>
    </row>
    <row r="148" spans="1:16" ht="18" customHeight="1">
      <c r="B148" s="68"/>
      <c r="C148" s="26" t="s">
        <v>100</v>
      </c>
      <c r="D148" s="69"/>
      <c r="E148" s="68">
        <v>13.57</v>
      </c>
      <c r="F148" s="68">
        <v>16.669999999999998</v>
      </c>
      <c r="G148" s="68">
        <v>28.094999999999999</v>
      </c>
      <c r="H148" s="68">
        <v>316.69</v>
      </c>
      <c r="I148" s="68">
        <v>5.5E-2</v>
      </c>
      <c r="J148" s="68">
        <v>0.22</v>
      </c>
      <c r="K148" s="68">
        <v>12.715</v>
      </c>
      <c r="L148" s="68">
        <v>4.5674999999999999</v>
      </c>
      <c r="M148" s="68">
        <v>38.814999999999998</v>
      </c>
      <c r="N148" s="68">
        <v>62.302500000000009</v>
      </c>
      <c r="O148" s="68">
        <v>194.72750000000002</v>
      </c>
      <c r="P148" s="68">
        <v>2.5925000000000002</v>
      </c>
    </row>
    <row r="149" spans="1:16" ht="18" customHeight="1">
      <c r="B149" s="70"/>
      <c r="C149" s="26" t="s">
        <v>209</v>
      </c>
      <c r="D149" s="71">
        <v>150</v>
      </c>
      <c r="E149" s="43">
        <v>1.3999999999999997</v>
      </c>
      <c r="F149" s="43">
        <v>0.20000000000000004</v>
      </c>
      <c r="G149" s="43">
        <v>14.3</v>
      </c>
      <c r="H149" s="43">
        <v>64.599999999999994</v>
      </c>
      <c r="I149" s="43">
        <v>5.9999999999999991E-2</v>
      </c>
      <c r="J149" s="43">
        <v>15</v>
      </c>
      <c r="K149" s="43">
        <v>0</v>
      </c>
      <c r="L149" s="43">
        <v>1.7</v>
      </c>
      <c r="M149" s="43">
        <v>30</v>
      </c>
      <c r="N149" s="43">
        <v>51</v>
      </c>
      <c r="O149" s="43">
        <v>24</v>
      </c>
      <c r="P149" s="43">
        <v>0.9</v>
      </c>
    </row>
    <row r="150" spans="1:16" ht="18" customHeight="1">
      <c r="A150" s="41">
        <v>5</v>
      </c>
      <c r="B150" s="61" t="s">
        <v>178</v>
      </c>
      <c r="C150" s="26" t="s">
        <v>53</v>
      </c>
      <c r="D150" s="62">
        <v>200</v>
      </c>
      <c r="E150" s="43">
        <v>0.57999999999999996</v>
      </c>
      <c r="F150" s="43">
        <v>0.06</v>
      </c>
      <c r="G150" s="43">
        <v>30.2</v>
      </c>
      <c r="H150" s="43">
        <v>123.66</v>
      </c>
      <c r="I150" s="43">
        <v>0</v>
      </c>
      <c r="J150" s="43">
        <v>1.1000000000000001</v>
      </c>
      <c r="K150" s="43">
        <v>0</v>
      </c>
      <c r="L150" s="43">
        <v>0.18</v>
      </c>
      <c r="M150" s="43">
        <v>15.7</v>
      </c>
      <c r="N150" s="43">
        <v>16.32</v>
      </c>
      <c r="O150" s="43">
        <v>3.36</v>
      </c>
      <c r="P150" s="43">
        <v>0.38</v>
      </c>
    </row>
    <row r="151" spans="1:16" ht="18" customHeight="1">
      <c r="A151" s="41">
        <v>5</v>
      </c>
      <c r="B151" s="61" t="s">
        <v>59</v>
      </c>
      <c r="C151" s="26" t="s">
        <v>20</v>
      </c>
      <c r="D151" s="62">
        <v>30</v>
      </c>
      <c r="E151" s="43">
        <v>2.2999999999999998</v>
      </c>
      <c r="F151" s="43">
        <v>0.20000000000000004</v>
      </c>
      <c r="G151" s="43">
        <v>14.8</v>
      </c>
      <c r="H151" s="43">
        <v>70.2</v>
      </c>
      <c r="I151" s="43">
        <v>0</v>
      </c>
      <c r="J151" s="43">
        <v>0</v>
      </c>
      <c r="K151" s="43">
        <v>0</v>
      </c>
      <c r="L151" s="43">
        <v>0.3</v>
      </c>
      <c r="M151" s="43">
        <v>6</v>
      </c>
      <c r="N151" s="43">
        <v>19.5</v>
      </c>
      <c r="O151" s="43">
        <v>4.2</v>
      </c>
      <c r="P151" s="43">
        <v>0.3</v>
      </c>
    </row>
    <row r="152" spans="1:16" ht="18" customHeight="1">
      <c r="A152" s="41">
        <v>5</v>
      </c>
      <c r="B152" s="61" t="s">
        <v>169</v>
      </c>
      <c r="C152" s="26" t="s">
        <v>21</v>
      </c>
      <c r="D152" s="62">
        <v>40</v>
      </c>
      <c r="E152" s="43">
        <v>2.6</v>
      </c>
      <c r="F152" s="43">
        <v>0.5</v>
      </c>
      <c r="G152" s="43">
        <v>15.8</v>
      </c>
      <c r="H152" s="43">
        <v>78.099999999999994</v>
      </c>
      <c r="I152" s="43">
        <v>0.1</v>
      </c>
      <c r="J152" s="43">
        <v>0</v>
      </c>
      <c r="K152" s="43">
        <v>0</v>
      </c>
      <c r="L152" s="43">
        <v>0.6</v>
      </c>
      <c r="M152" s="43">
        <v>11.599999999999998</v>
      </c>
      <c r="N152" s="43">
        <v>60</v>
      </c>
      <c r="O152" s="43">
        <v>18.8</v>
      </c>
      <c r="P152" s="43">
        <v>1.6</v>
      </c>
    </row>
    <row r="153" spans="1:16" ht="13.15" customHeight="1">
      <c r="A153" s="41">
        <v>5</v>
      </c>
      <c r="B153" s="61"/>
      <c r="C153" s="61" t="s">
        <v>18</v>
      </c>
      <c r="D153" s="62"/>
      <c r="E153" s="72">
        <v>29.495999999999999</v>
      </c>
      <c r="F153" s="65">
        <v>29.277999999999995</v>
      </c>
      <c r="G153" s="72">
        <v>138.607</v>
      </c>
      <c r="H153" s="72">
        <v>935.9140000000001</v>
      </c>
      <c r="I153" s="72">
        <v>0.23299999999999998</v>
      </c>
      <c r="J153" s="72">
        <v>35.99</v>
      </c>
      <c r="K153" s="72">
        <v>25.515000000000001</v>
      </c>
      <c r="L153" s="72">
        <v>9.333499999999999</v>
      </c>
      <c r="M153" s="72">
        <v>165.33699999999996</v>
      </c>
      <c r="N153" s="72">
        <v>392.68850000000003</v>
      </c>
      <c r="O153" s="72">
        <v>300.18350000000004</v>
      </c>
      <c r="P153" s="72">
        <v>9.2785000000000011</v>
      </c>
    </row>
    <row r="154" spans="1:16" ht="13.9" customHeight="1">
      <c r="A154" s="41">
        <v>5</v>
      </c>
      <c r="B154" s="94" t="s">
        <v>22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1:16" ht="30" customHeight="1">
      <c r="A155" s="41">
        <v>5</v>
      </c>
      <c r="B155" s="61" t="s">
        <v>182</v>
      </c>
      <c r="C155" s="26" t="s">
        <v>210</v>
      </c>
      <c r="D155" s="71" t="s">
        <v>259</v>
      </c>
      <c r="E155" s="43">
        <v>5.4340000000000011</v>
      </c>
      <c r="F155" s="43">
        <v>4.2459999999999996</v>
      </c>
      <c r="G155" s="43">
        <v>20.239999999999998</v>
      </c>
      <c r="H155" s="43">
        <v>140.91</v>
      </c>
      <c r="I155" s="43">
        <v>7.7000000000000013E-2</v>
      </c>
      <c r="J155" s="43">
        <v>1.276</v>
      </c>
      <c r="K155" s="43">
        <v>4.4000000000000004E-2</v>
      </c>
      <c r="L155" s="43">
        <v>1.4409999999999998</v>
      </c>
      <c r="M155" s="43">
        <v>52.8</v>
      </c>
      <c r="N155" s="43">
        <v>67.430000000000007</v>
      </c>
      <c r="O155" s="43">
        <v>15.95</v>
      </c>
      <c r="P155" s="43">
        <v>19.305</v>
      </c>
    </row>
    <row r="156" spans="1:16" ht="15.6" customHeight="1">
      <c r="A156" s="41">
        <v>5</v>
      </c>
      <c r="B156" s="61" t="s">
        <v>180</v>
      </c>
      <c r="C156" s="26" t="s">
        <v>58</v>
      </c>
      <c r="D156" s="71">
        <v>200</v>
      </c>
      <c r="E156" s="43">
        <v>0.66</v>
      </c>
      <c r="F156" s="43">
        <v>0.1</v>
      </c>
      <c r="G156" s="43">
        <v>28.02</v>
      </c>
      <c r="H156" s="43">
        <v>115.62</v>
      </c>
      <c r="I156" s="43">
        <v>0</v>
      </c>
      <c r="J156" s="43">
        <v>0.02</v>
      </c>
      <c r="K156" s="43">
        <v>0.68</v>
      </c>
      <c r="L156" s="43">
        <v>0.5</v>
      </c>
      <c r="M156" s="43">
        <v>32.479999999999997</v>
      </c>
      <c r="N156" s="43">
        <v>17.46</v>
      </c>
      <c r="O156" s="43">
        <v>23.44</v>
      </c>
      <c r="P156" s="43">
        <v>0.7</v>
      </c>
    </row>
    <row r="157" spans="1:16" ht="13.9" customHeight="1">
      <c r="A157" s="41">
        <v>5</v>
      </c>
      <c r="B157" s="61"/>
      <c r="C157" s="61" t="s">
        <v>18</v>
      </c>
      <c r="D157" s="62"/>
      <c r="E157" s="61">
        <v>6.0940000000000012</v>
      </c>
      <c r="F157" s="70">
        <v>4.3459999999999992</v>
      </c>
      <c r="G157" s="70">
        <v>48.26</v>
      </c>
      <c r="H157" s="70">
        <v>256.52999999999997</v>
      </c>
      <c r="I157" s="70">
        <v>7.7000000000000013E-2</v>
      </c>
      <c r="J157" s="70">
        <v>1.296</v>
      </c>
      <c r="K157" s="70">
        <v>0.72400000000000009</v>
      </c>
      <c r="L157" s="70">
        <v>1.9409999999999998</v>
      </c>
      <c r="M157" s="70">
        <v>85.28</v>
      </c>
      <c r="N157" s="70">
        <v>84.890000000000015</v>
      </c>
      <c r="O157" s="70">
        <v>39.39</v>
      </c>
      <c r="P157" s="70">
        <v>20.004999999999999</v>
      </c>
    </row>
    <row r="158" spans="1:16" ht="14.45" customHeight="1">
      <c r="A158" s="41">
        <v>5</v>
      </c>
      <c r="B158" s="61"/>
      <c r="C158" s="61" t="s">
        <v>29</v>
      </c>
      <c r="D158" s="62"/>
      <c r="E158" s="61">
        <f>SUM(E141+E153+E157)</f>
        <v>51.143999999999998</v>
      </c>
      <c r="F158" s="86">
        <f t="shared" ref="F158:P158" si="12">SUM(F141+F153+F157)</f>
        <v>52.824999999999996</v>
      </c>
      <c r="G158" s="86">
        <f t="shared" si="12"/>
        <v>240.64</v>
      </c>
      <c r="H158" s="86">
        <f t="shared" si="12"/>
        <v>1642.5609999999999</v>
      </c>
      <c r="I158" s="86">
        <f t="shared" si="12"/>
        <v>0.504</v>
      </c>
      <c r="J158" s="86">
        <f t="shared" si="12"/>
        <v>41.988</v>
      </c>
      <c r="K158" s="86">
        <f t="shared" si="12"/>
        <v>26.374000000000002</v>
      </c>
      <c r="L158" s="86">
        <f t="shared" si="12"/>
        <v>14.531499999999998</v>
      </c>
      <c r="M158" s="86">
        <f t="shared" si="12"/>
        <v>630.18099999999993</v>
      </c>
      <c r="N158" s="86">
        <f t="shared" si="12"/>
        <v>839.85350000000005</v>
      </c>
      <c r="O158" s="86">
        <f t="shared" si="12"/>
        <v>393.4855</v>
      </c>
      <c r="P158" s="86">
        <f t="shared" si="12"/>
        <v>30.8965</v>
      </c>
    </row>
    <row r="159" spans="1:16" s="36" customFormat="1" ht="20.100000000000001" customHeight="1">
      <c r="B159" s="44"/>
      <c r="C159" s="44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1:16" s="36" customFormat="1" ht="20.100000000000001" customHeight="1">
      <c r="B160" s="37" t="s">
        <v>158</v>
      </c>
      <c r="C160" s="38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s="36" customFormat="1" ht="20.100000000000001" customHeight="1">
      <c r="B161" s="37" t="s">
        <v>159</v>
      </c>
      <c r="C161" s="38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s="36" customFormat="1" ht="20.100000000000001" customHeight="1">
      <c r="B162" s="37" t="s">
        <v>152</v>
      </c>
      <c r="C162" s="38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s="36" customFormat="1" ht="20.100000000000001" hidden="1" customHeight="1">
      <c r="B163" s="44"/>
      <c r="C163" s="44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1:16" s="36" customFormat="1" ht="35.25" customHeight="1">
      <c r="B164" s="96" t="s">
        <v>0</v>
      </c>
      <c r="C164" s="96" t="s">
        <v>1</v>
      </c>
      <c r="D164" s="97" t="s">
        <v>2</v>
      </c>
      <c r="E164" s="94" t="s">
        <v>3</v>
      </c>
      <c r="F164" s="94"/>
      <c r="G164" s="94"/>
      <c r="H164" s="94" t="s">
        <v>4</v>
      </c>
      <c r="I164" s="94" t="s">
        <v>5</v>
      </c>
      <c r="J164" s="94"/>
      <c r="K164" s="94"/>
      <c r="L164" s="94"/>
      <c r="M164" s="94" t="s">
        <v>6</v>
      </c>
      <c r="N164" s="94"/>
      <c r="O164" s="94"/>
      <c r="P164" s="94"/>
    </row>
    <row r="165" spans="1:16" s="36" customFormat="1" ht="27.6" customHeight="1">
      <c r="B165" s="96"/>
      <c r="C165" s="96"/>
      <c r="D165" s="97"/>
      <c r="E165" s="61" t="s">
        <v>7</v>
      </c>
      <c r="F165" s="61" t="s">
        <v>8</v>
      </c>
      <c r="G165" s="61" t="s">
        <v>9</v>
      </c>
      <c r="H165" s="94"/>
      <c r="I165" s="61" t="s">
        <v>153</v>
      </c>
      <c r="J165" s="61" t="s">
        <v>10</v>
      </c>
      <c r="K165" s="61" t="s">
        <v>11</v>
      </c>
      <c r="L165" s="61" t="s">
        <v>12</v>
      </c>
      <c r="M165" s="61" t="s">
        <v>13</v>
      </c>
      <c r="N165" s="61" t="s">
        <v>14</v>
      </c>
      <c r="O165" s="61" t="s">
        <v>15</v>
      </c>
      <c r="P165" s="61" t="s">
        <v>16</v>
      </c>
    </row>
    <row r="166" spans="1:16" ht="15" customHeight="1">
      <c r="A166" s="41">
        <v>6</v>
      </c>
      <c r="B166" s="94" t="s">
        <v>17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1:16" ht="30.75" customHeight="1">
      <c r="A167" s="41">
        <v>6</v>
      </c>
      <c r="B167" s="60" t="s">
        <v>201</v>
      </c>
      <c r="C167" s="26" t="s">
        <v>248</v>
      </c>
      <c r="D167" s="89" t="s">
        <v>310</v>
      </c>
      <c r="E167" s="42">
        <v>8.2899999999999991</v>
      </c>
      <c r="F167" s="42">
        <v>11.28</v>
      </c>
      <c r="G167" s="42">
        <v>23.17</v>
      </c>
      <c r="H167" s="42">
        <v>227.3</v>
      </c>
      <c r="I167" s="42">
        <v>0.06</v>
      </c>
      <c r="J167" s="42">
        <v>0.84</v>
      </c>
      <c r="K167" s="42">
        <v>7.0000000000000007E-2</v>
      </c>
      <c r="L167" s="42">
        <v>46.34</v>
      </c>
      <c r="M167" s="42">
        <v>96.75</v>
      </c>
      <c r="N167" s="42">
        <v>85.95</v>
      </c>
      <c r="O167" s="42">
        <v>14.55</v>
      </c>
      <c r="P167" s="42">
        <v>0.31</v>
      </c>
    </row>
    <row r="168" spans="1:16" ht="14.45" customHeight="1">
      <c r="B168" s="79"/>
      <c r="C168" s="26" t="s">
        <v>285</v>
      </c>
      <c r="D168" s="80">
        <v>60</v>
      </c>
      <c r="E168" s="42">
        <v>4.2</v>
      </c>
      <c r="F168" s="42">
        <v>4.5</v>
      </c>
      <c r="G168" s="42">
        <v>20.94</v>
      </c>
      <c r="H168" s="42">
        <v>141.06</v>
      </c>
      <c r="I168" s="42">
        <v>2.4E-2</v>
      </c>
      <c r="J168" s="42">
        <v>5.3999999999999992E-2</v>
      </c>
      <c r="K168" s="42">
        <v>0.06</v>
      </c>
      <c r="L168" s="42">
        <v>2.52</v>
      </c>
      <c r="M168" s="42">
        <v>18.420000000000002</v>
      </c>
      <c r="N168" s="42">
        <v>34.26</v>
      </c>
      <c r="O168" s="42">
        <v>3.84</v>
      </c>
      <c r="P168" s="42">
        <v>0.42</v>
      </c>
    </row>
    <row r="169" spans="1:16" ht="14.45" customHeight="1">
      <c r="B169" s="83"/>
      <c r="C169" s="26" t="s">
        <v>288</v>
      </c>
      <c r="D169" s="84">
        <v>100</v>
      </c>
      <c r="E169" s="42">
        <v>2.7</v>
      </c>
      <c r="F169" s="42">
        <v>3</v>
      </c>
      <c r="G169" s="42">
        <v>17</v>
      </c>
      <c r="H169" s="42">
        <v>105.8</v>
      </c>
      <c r="I169" s="42">
        <v>0.1</v>
      </c>
      <c r="J169" s="42">
        <v>1.4</v>
      </c>
      <c r="K169" s="42">
        <v>0.4</v>
      </c>
      <c r="L169" s="42">
        <v>0.1</v>
      </c>
      <c r="M169" s="42">
        <v>240</v>
      </c>
      <c r="N169" s="42">
        <v>165</v>
      </c>
      <c r="O169" s="42">
        <v>28</v>
      </c>
      <c r="P169" s="42">
        <v>0.2</v>
      </c>
    </row>
    <row r="170" spans="1:16" ht="18" customHeight="1">
      <c r="A170" s="41">
        <v>6</v>
      </c>
      <c r="B170" s="61" t="s">
        <v>278</v>
      </c>
      <c r="C170" s="26" t="s">
        <v>26</v>
      </c>
      <c r="D170" s="62" t="s">
        <v>121</v>
      </c>
      <c r="E170" s="42">
        <v>0.08</v>
      </c>
      <c r="F170" s="42">
        <v>0.02</v>
      </c>
      <c r="G170" s="42">
        <v>15</v>
      </c>
      <c r="H170" s="42">
        <v>60.5</v>
      </c>
      <c r="I170" s="42">
        <v>0</v>
      </c>
      <c r="J170" s="42">
        <v>0</v>
      </c>
      <c r="K170" s="42">
        <v>0.04</v>
      </c>
      <c r="L170" s="42">
        <v>0</v>
      </c>
      <c r="M170" s="42">
        <v>11.1</v>
      </c>
      <c r="N170" s="42">
        <v>1.4</v>
      </c>
      <c r="O170" s="42">
        <v>2.8</v>
      </c>
      <c r="P170" s="42">
        <v>0.28000000000000003</v>
      </c>
    </row>
    <row r="171" spans="1:16" ht="13.9" customHeight="1">
      <c r="A171" s="41">
        <v>6</v>
      </c>
      <c r="B171" s="61"/>
      <c r="C171" s="61" t="s">
        <v>18</v>
      </c>
      <c r="D171" s="80"/>
      <c r="E171" s="61">
        <f>SUM(E167:E170)</f>
        <v>15.269999999999998</v>
      </c>
      <c r="F171" s="88">
        <f t="shared" ref="F171:P171" si="13">SUM(F167:F170)</f>
        <v>18.8</v>
      </c>
      <c r="G171" s="88">
        <f t="shared" si="13"/>
        <v>76.11</v>
      </c>
      <c r="H171" s="88">
        <f t="shared" si="13"/>
        <v>534.66000000000008</v>
      </c>
      <c r="I171" s="88">
        <f t="shared" si="13"/>
        <v>0.184</v>
      </c>
      <c r="J171" s="88">
        <f t="shared" si="13"/>
        <v>2.2939999999999996</v>
      </c>
      <c r="K171" s="88">
        <f t="shared" si="13"/>
        <v>0.57000000000000006</v>
      </c>
      <c r="L171" s="88">
        <f t="shared" si="13"/>
        <v>48.960000000000008</v>
      </c>
      <c r="M171" s="88">
        <f t="shared" si="13"/>
        <v>366.27000000000004</v>
      </c>
      <c r="N171" s="88">
        <f t="shared" si="13"/>
        <v>286.61</v>
      </c>
      <c r="O171" s="88">
        <f t="shared" si="13"/>
        <v>49.19</v>
      </c>
      <c r="P171" s="88">
        <f t="shared" si="13"/>
        <v>1.21</v>
      </c>
    </row>
    <row r="172" spans="1:16" ht="16.149999999999999" customHeight="1">
      <c r="A172" s="41">
        <v>6</v>
      </c>
      <c r="B172" s="98" t="s">
        <v>19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1:16" ht="16.899999999999999" customHeight="1">
      <c r="A173" s="41">
        <v>6</v>
      </c>
      <c r="B173" s="51" t="s">
        <v>165</v>
      </c>
      <c r="C173" s="52" t="s">
        <v>206</v>
      </c>
      <c r="D173" s="53">
        <v>60</v>
      </c>
      <c r="E173" s="43">
        <v>0.48</v>
      </c>
      <c r="F173" s="43">
        <v>0.06</v>
      </c>
      <c r="G173" s="43">
        <v>1.5</v>
      </c>
      <c r="H173" s="43">
        <v>8.4600000000000009</v>
      </c>
      <c r="I173" s="43">
        <v>0</v>
      </c>
      <c r="J173" s="43">
        <v>6</v>
      </c>
      <c r="K173" s="43">
        <v>0</v>
      </c>
      <c r="L173" s="43">
        <v>0</v>
      </c>
      <c r="M173" s="43">
        <v>13.98</v>
      </c>
      <c r="N173" s="43">
        <v>24.96</v>
      </c>
      <c r="O173" s="43">
        <v>8.4</v>
      </c>
      <c r="P173" s="43">
        <v>0.36</v>
      </c>
    </row>
    <row r="174" spans="1:16" ht="16.149999999999999" customHeight="1">
      <c r="B174" s="51" t="s">
        <v>164</v>
      </c>
      <c r="C174" s="52" t="s">
        <v>217</v>
      </c>
      <c r="D174" s="53">
        <v>60</v>
      </c>
      <c r="E174" s="43">
        <v>0.48</v>
      </c>
      <c r="F174" s="43">
        <v>0.06</v>
      </c>
      <c r="G174" s="43">
        <v>1.02</v>
      </c>
      <c r="H174" s="43">
        <v>6.54</v>
      </c>
      <c r="I174" s="43">
        <v>1.2E-2</v>
      </c>
      <c r="J174" s="43">
        <v>3</v>
      </c>
      <c r="K174" s="43">
        <v>0</v>
      </c>
      <c r="L174" s="43">
        <v>0.06</v>
      </c>
      <c r="M174" s="43">
        <v>13.8</v>
      </c>
      <c r="N174" s="43">
        <v>14.4</v>
      </c>
      <c r="O174" s="43">
        <v>8.4</v>
      </c>
      <c r="P174" s="43">
        <v>0.36</v>
      </c>
    </row>
    <row r="175" spans="1:16" ht="14.45" customHeight="1">
      <c r="B175" s="51"/>
      <c r="C175" s="52" t="s">
        <v>100</v>
      </c>
      <c r="D175" s="53"/>
      <c r="E175" s="78">
        <v>0.48</v>
      </c>
      <c r="F175" s="78">
        <v>0.06</v>
      </c>
      <c r="G175" s="78">
        <v>1.26</v>
      </c>
      <c r="H175" s="78">
        <v>7.5</v>
      </c>
      <c r="I175" s="78">
        <v>6.0000000000000001E-3</v>
      </c>
      <c r="J175" s="78">
        <v>4.5</v>
      </c>
      <c r="K175" s="78">
        <v>0</v>
      </c>
      <c r="L175" s="78">
        <v>0.03</v>
      </c>
      <c r="M175" s="78">
        <v>13.89</v>
      </c>
      <c r="N175" s="78">
        <v>19.679999999999996</v>
      </c>
      <c r="O175" s="78">
        <v>8.4</v>
      </c>
      <c r="P175" s="78">
        <v>0.36</v>
      </c>
    </row>
    <row r="176" spans="1:16" ht="16.149999999999999" customHeight="1">
      <c r="B176" s="51" t="s">
        <v>55</v>
      </c>
      <c r="C176" s="52" t="s">
        <v>228</v>
      </c>
      <c r="D176" s="53" t="s">
        <v>249</v>
      </c>
      <c r="E176" s="43">
        <v>4.7084999999999999</v>
      </c>
      <c r="F176" s="43">
        <v>4.5321999999999996</v>
      </c>
      <c r="G176" s="43">
        <v>14.2201</v>
      </c>
      <c r="H176" s="43">
        <v>116.5042</v>
      </c>
      <c r="I176" s="43">
        <v>0</v>
      </c>
      <c r="J176" s="43">
        <v>0.19564999999999999</v>
      </c>
      <c r="K176" s="43">
        <v>5.0095000000000001</v>
      </c>
      <c r="L176" s="43">
        <v>2.0854999999999997</v>
      </c>
      <c r="M176" s="43">
        <v>36.700500000000005</v>
      </c>
      <c r="N176" s="43">
        <v>30.594500000000004</v>
      </c>
      <c r="O176" s="43">
        <v>75.765999999999991</v>
      </c>
      <c r="P176" s="43">
        <v>1.7629999999999999</v>
      </c>
    </row>
    <row r="177" spans="1:16" ht="15.6" customHeight="1">
      <c r="B177" s="51" t="s">
        <v>200</v>
      </c>
      <c r="C177" s="52" t="s">
        <v>186</v>
      </c>
      <c r="D177" s="53" t="s">
        <v>117</v>
      </c>
      <c r="E177" s="43">
        <v>13.6</v>
      </c>
      <c r="F177" s="43">
        <v>19.38</v>
      </c>
      <c r="G177" s="43">
        <v>22.44</v>
      </c>
      <c r="H177" s="43">
        <v>318.5800000000001</v>
      </c>
      <c r="I177" s="43">
        <v>0</v>
      </c>
      <c r="J177" s="43">
        <v>0.51</v>
      </c>
      <c r="K177" s="43">
        <v>1.53</v>
      </c>
      <c r="L177" s="43">
        <v>3.06</v>
      </c>
      <c r="M177" s="43">
        <v>14.110000000000003</v>
      </c>
      <c r="N177" s="43">
        <v>44.88</v>
      </c>
      <c r="O177" s="43">
        <v>197.88</v>
      </c>
      <c r="P177" s="43">
        <v>2.04</v>
      </c>
    </row>
    <row r="178" spans="1:16" ht="18" customHeight="1">
      <c r="A178" s="41">
        <v>6</v>
      </c>
      <c r="B178" s="51" t="s">
        <v>180</v>
      </c>
      <c r="C178" s="52" t="s">
        <v>58</v>
      </c>
      <c r="D178" s="53">
        <v>200</v>
      </c>
      <c r="E178" s="43">
        <v>0.66</v>
      </c>
      <c r="F178" s="43">
        <v>0.1</v>
      </c>
      <c r="G178" s="43">
        <v>28.02</v>
      </c>
      <c r="H178" s="43">
        <v>115.62</v>
      </c>
      <c r="I178" s="43">
        <v>0</v>
      </c>
      <c r="J178" s="43">
        <v>0.02</v>
      </c>
      <c r="K178" s="43">
        <v>0.68</v>
      </c>
      <c r="L178" s="43">
        <v>0.5</v>
      </c>
      <c r="M178" s="43">
        <v>32.479999999999997</v>
      </c>
      <c r="N178" s="43">
        <v>17.46</v>
      </c>
      <c r="O178" s="43">
        <v>23.44</v>
      </c>
      <c r="P178" s="43">
        <v>0.7</v>
      </c>
    </row>
    <row r="179" spans="1:16" ht="18" customHeight="1">
      <c r="A179" s="41">
        <v>6</v>
      </c>
      <c r="B179" s="51" t="s">
        <v>59</v>
      </c>
      <c r="C179" s="52" t="s">
        <v>20</v>
      </c>
      <c r="D179" s="53">
        <v>30</v>
      </c>
      <c r="E179" s="43">
        <v>2.2999999999999998</v>
      </c>
      <c r="F179" s="43">
        <v>0.20000000000000004</v>
      </c>
      <c r="G179" s="43">
        <v>14.8</v>
      </c>
      <c r="H179" s="43">
        <v>70.2</v>
      </c>
      <c r="I179" s="43">
        <v>0</v>
      </c>
      <c r="J179" s="43">
        <v>0</v>
      </c>
      <c r="K179" s="43">
        <v>0</v>
      </c>
      <c r="L179" s="43">
        <v>0.3</v>
      </c>
      <c r="M179" s="43">
        <v>6</v>
      </c>
      <c r="N179" s="43">
        <v>19.5</v>
      </c>
      <c r="O179" s="43">
        <v>4.2</v>
      </c>
      <c r="P179" s="43">
        <v>0.3</v>
      </c>
    </row>
    <row r="180" spans="1:16" ht="18" customHeight="1">
      <c r="A180" s="41">
        <v>6</v>
      </c>
      <c r="B180" s="51" t="s">
        <v>169</v>
      </c>
      <c r="C180" s="52" t="s">
        <v>21</v>
      </c>
      <c r="D180" s="53">
        <v>40</v>
      </c>
      <c r="E180" s="43">
        <v>2.6</v>
      </c>
      <c r="F180" s="43">
        <v>0.5</v>
      </c>
      <c r="G180" s="43">
        <v>15.8</v>
      </c>
      <c r="H180" s="43">
        <v>78.099999999999994</v>
      </c>
      <c r="I180" s="43">
        <v>0.1</v>
      </c>
      <c r="J180" s="43">
        <v>0</v>
      </c>
      <c r="K180" s="43">
        <v>0</v>
      </c>
      <c r="L180" s="43">
        <v>0.6</v>
      </c>
      <c r="M180" s="43">
        <v>11.599999999999998</v>
      </c>
      <c r="N180" s="43">
        <v>60</v>
      </c>
      <c r="O180" s="43">
        <v>18.8</v>
      </c>
      <c r="P180" s="43">
        <v>1.6</v>
      </c>
    </row>
    <row r="181" spans="1:16" ht="18" customHeight="1">
      <c r="A181" s="41">
        <v>6</v>
      </c>
      <c r="B181" s="61"/>
      <c r="C181" s="61" t="s">
        <v>18</v>
      </c>
      <c r="D181" s="62"/>
      <c r="E181" s="61">
        <v>24.348500000000001</v>
      </c>
      <c r="F181" s="70">
        <v>24.772199999999998</v>
      </c>
      <c r="G181" s="70">
        <v>96.540099999999995</v>
      </c>
      <c r="H181" s="70">
        <v>706.5042000000002</v>
      </c>
      <c r="I181" s="70">
        <v>0.10600000000000001</v>
      </c>
      <c r="J181" s="70">
        <v>5.225649999999999</v>
      </c>
      <c r="K181" s="70">
        <v>7.2195</v>
      </c>
      <c r="L181" s="70">
        <v>6.575499999999999</v>
      </c>
      <c r="M181" s="70">
        <v>114.78049999999999</v>
      </c>
      <c r="N181" s="70">
        <v>192.11450000000002</v>
      </c>
      <c r="O181" s="70">
        <v>328.48599999999999</v>
      </c>
      <c r="P181" s="70">
        <v>6.7629999999999999</v>
      </c>
    </row>
    <row r="182" spans="1:16" ht="14.45" customHeight="1">
      <c r="A182" s="41">
        <v>6</v>
      </c>
      <c r="B182" s="94" t="s">
        <v>22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1:16" ht="14.45" customHeight="1">
      <c r="B183" s="70" t="s">
        <v>224</v>
      </c>
      <c r="C183" s="26" t="s">
        <v>280</v>
      </c>
      <c r="D183" s="53" t="s">
        <v>259</v>
      </c>
      <c r="E183" s="42">
        <v>4.6719999999999997</v>
      </c>
      <c r="F183" s="42">
        <v>12.064</v>
      </c>
      <c r="G183" s="42">
        <v>29.055999999999997</v>
      </c>
      <c r="H183" s="42">
        <v>265.60000000000002</v>
      </c>
      <c r="I183" s="42">
        <v>0.192</v>
      </c>
      <c r="J183" s="42">
        <v>6</v>
      </c>
      <c r="K183" s="42">
        <v>33.6</v>
      </c>
      <c r="L183" s="42">
        <v>3.8879999999999999</v>
      </c>
      <c r="M183" s="42">
        <v>36.768000000000001</v>
      </c>
      <c r="N183" s="42">
        <v>129.024</v>
      </c>
      <c r="O183" s="42">
        <v>42.736000000000004</v>
      </c>
      <c r="P183" s="42">
        <v>1.2960000000000003</v>
      </c>
    </row>
    <row r="184" spans="1:16" ht="14.45" customHeight="1">
      <c r="B184" s="61" t="s">
        <v>168</v>
      </c>
      <c r="C184" s="26" t="s">
        <v>56</v>
      </c>
      <c r="D184" s="53">
        <v>200</v>
      </c>
      <c r="E184" s="42">
        <v>0.28000000000000003</v>
      </c>
      <c r="F184" s="42">
        <v>0.1</v>
      </c>
      <c r="G184" s="42">
        <v>32.880000000000003</v>
      </c>
      <c r="H184" s="42">
        <v>133.54000000000002</v>
      </c>
      <c r="I184" s="42">
        <v>0</v>
      </c>
      <c r="J184" s="42">
        <v>0</v>
      </c>
      <c r="K184" s="42">
        <v>19.3</v>
      </c>
      <c r="L184" s="42">
        <v>0.16</v>
      </c>
      <c r="M184" s="42">
        <v>13.78</v>
      </c>
      <c r="N184" s="42">
        <v>5.78</v>
      </c>
      <c r="O184" s="42">
        <v>7.38</v>
      </c>
      <c r="P184" s="42">
        <v>0.48</v>
      </c>
    </row>
    <row r="185" spans="1:16" ht="18" customHeight="1">
      <c r="A185" s="41">
        <v>6</v>
      </c>
      <c r="B185" s="61"/>
      <c r="C185" s="61" t="s">
        <v>18</v>
      </c>
      <c r="D185" s="62"/>
      <c r="E185" s="61">
        <v>4.952</v>
      </c>
      <c r="F185" s="70">
        <v>12.164</v>
      </c>
      <c r="G185" s="70">
        <v>61.936</v>
      </c>
      <c r="H185" s="70">
        <v>399.14000000000004</v>
      </c>
      <c r="I185" s="70">
        <v>0.192</v>
      </c>
      <c r="J185" s="70">
        <v>6</v>
      </c>
      <c r="K185" s="70">
        <v>52.900000000000006</v>
      </c>
      <c r="L185" s="70">
        <v>4.048</v>
      </c>
      <c r="M185" s="70">
        <v>50.548000000000002</v>
      </c>
      <c r="N185" s="70">
        <v>134.804</v>
      </c>
      <c r="O185" s="70">
        <v>50.116000000000007</v>
      </c>
      <c r="P185" s="70">
        <v>1.7760000000000002</v>
      </c>
    </row>
    <row r="186" spans="1:16" ht="18" customHeight="1">
      <c r="A186" s="41">
        <v>6</v>
      </c>
      <c r="B186" s="61"/>
      <c r="C186" s="61" t="s">
        <v>30</v>
      </c>
      <c r="D186" s="62"/>
      <c r="E186" s="61">
        <f>SUM(E171+E181+E185)</f>
        <v>44.570499999999996</v>
      </c>
      <c r="F186" s="86">
        <f t="shared" ref="F186:P186" si="14">SUM(F171+F181+F185)</f>
        <v>55.736199999999997</v>
      </c>
      <c r="G186" s="86">
        <f t="shared" si="14"/>
        <v>234.58610000000002</v>
      </c>
      <c r="H186" s="86">
        <f t="shared" si="14"/>
        <v>1640.3042000000003</v>
      </c>
      <c r="I186" s="86">
        <f t="shared" si="14"/>
        <v>0.48200000000000004</v>
      </c>
      <c r="J186" s="86">
        <f t="shared" si="14"/>
        <v>13.519649999999999</v>
      </c>
      <c r="K186" s="86">
        <f t="shared" si="14"/>
        <v>60.68950000000001</v>
      </c>
      <c r="L186" s="86">
        <f t="shared" si="14"/>
        <v>59.583500000000008</v>
      </c>
      <c r="M186" s="86">
        <f t="shared" si="14"/>
        <v>531.59850000000006</v>
      </c>
      <c r="N186" s="86">
        <f t="shared" si="14"/>
        <v>613.52850000000001</v>
      </c>
      <c r="O186" s="86">
        <f t="shared" si="14"/>
        <v>427.79199999999997</v>
      </c>
      <c r="P186" s="86">
        <f t="shared" si="14"/>
        <v>9.7490000000000006</v>
      </c>
    </row>
    <row r="187" spans="1:16" s="36" customFormat="1" ht="20.100000000000001" customHeight="1">
      <c r="B187" s="44"/>
      <c r="C187" s="44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1:16" s="36" customFormat="1" ht="20.100000000000001" customHeight="1">
      <c r="B188" s="37" t="s">
        <v>160</v>
      </c>
      <c r="C188" s="38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 s="36" customFormat="1" ht="20.100000000000001" customHeight="1">
      <c r="B189" s="37" t="s">
        <v>159</v>
      </c>
      <c r="C189" s="38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</row>
    <row r="190" spans="1:16" s="36" customFormat="1" ht="20.100000000000001" customHeight="1">
      <c r="B190" s="37" t="s">
        <v>152</v>
      </c>
      <c r="C190" s="38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s="36" customFormat="1" ht="36.75" customHeight="1">
      <c r="B191" s="96" t="s">
        <v>0</v>
      </c>
      <c r="C191" s="96" t="s">
        <v>1</v>
      </c>
      <c r="D191" s="97" t="s">
        <v>2</v>
      </c>
      <c r="E191" s="94" t="s">
        <v>3</v>
      </c>
      <c r="F191" s="94"/>
      <c r="G191" s="94"/>
      <c r="H191" s="94" t="s">
        <v>4</v>
      </c>
      <c r="I191" s="94" t="s">
        <v>5</v>
      </c>
      <c r="J191" s="94"/>
      <c r="K191" s="94"/>
      <c r="L191" s="94"/>
      <c r="M191" s="94" t="s">
        <v>6</v>
      </c>
      <c r="N191" s="94"/>
      <c r="O191" s="94"/>
      <c r="P191" s="94"/>
    </row>
    <row r="192" spans="1:16" s="36" customFormat="1" ht="23.45" customHeight="1">
      <c r="B192" s="96"/>
      <c r="C192" s="96"/>
      <c r="D192" s="97"/>
      <c r="E192" s="61" t="s">
        <v>7</v>
      </c>
      <c r="F192" s="61" t="s">
        <v>8</v>
      </c>
      <c r="G192" s="61" t="s">
        <v>9</v>
      </c>
      <c r="H192" s="94"/>
      <c r="I192" s="61" t="s">
        <v>153</v>
      </c>
      <c r="J192" s="61" t="s">
        <v>10</v>
      </c>
      <c r="K192" s="61" t="s">
        <v>11</v>
      </c>
      <c r="L192" s="61" t="s">
        <v>12</v>
      </c>
      <c r="M192" s="61" t="s">
        <v>13</v>
      </c>
      <c r="N192" s="61" t="s">
        <v>14</v>
      </c>
      <c r="O192" s="61" t="s">
        <v>15</v>
      </c>
      <c r="P192" s="61" t="s">
        <v>16</v>
      </c>
    </row>
    <row r="193" spans="1:16" ht="18" customHeight="1">
      <c r="A193" s="41">
        <v>7</v>
      </c>
      <c r="B193" s="94" t="s">
        <v>17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1:16" ht="18" customHeight="1">
      <c r="A194" s="41">
        <v>7</v>
      </c>
      <c r="B194" s="61" t="s">
        <v>202</v>
      </c>
      <c r="C194" s="26" t="s">
        <v>114</v>
      </c>
      <c r="D194" s="62" t="s">
        <v>222</v>
      </c>
      <c r="E194" s="49">
        <v>9.636000000000001</v>
      </c>
      <c r="F194" s="49">
        <v>7.92</v>
      </c>
      <c r="G194" s="49">
        <v>22.88</v>
      </c>
      <c r="H194" s="49">
        <v>201.34400000000002</v>
      </c>
      <c r="I194" s="49">
        <v>3.3000000000000002E-2</v>
      </c>
      <c r="J194" s="49">
        <v>0.84699999999999998</v>
      </c>
      <c r="K194" s="49">
        <v>4.4000000000000004E-2</v>
      </c>
      <c r="L194" s="49">
        <v>3.1349999999999998</v>
      </c>
      <c r="M194" s="49">
        <v>82.433999999999997</v>
      </c>
      <c r="N194" s="49">
        <v>115.77500000000001</v>
      </c>
      <c r="O194" s="49">
        <v>12.342000000000001</v>
      </c>
      <c r="P194" s="49">
        <v>0.48399999999999999</v>
      </c>
    </row>
    <row r="195" spans="1:16" ht="13.9" customHeight="1">
      <c r="A195" s="41">
        <v>7</v>
      </c>
      <c r="B195" s="70" t="s">
        <v>104</v>
      </c>
      <c r="C195" s="26" t="s">
        <v>24</v>
      </c>
      <c r="D195" s="62">
        <v>30</v>
      </c>
      <c r="E195" s="49">
        <v>2.4</v>
      </c>
      <c r="F195" s="49">
        <v>7.4999999999999997E-2</v>
      </c>
      <c r="G195" s="49">
        <v>15.9</v>
      </c>
      <c r="H195" s="49">
        <v>81</v>
      </c>
      <c r="I195" s="49">
        <v>3.3000000000000002E-2</v>
      </c>
      <c r="J195" s="49">
        <v>0</v>
      </c>
      <c r="K195" s="49">
        <v>0</v>
      </c>
      <c r="L195" s="49">
        <v>0.51</v>
      </c>
      <c r="M195" s="49">
        <v>5.7</v>
      </c>
      <c r="N195" s="49">
        <v>19.5</v>
      </c>
      <c r="O195" s="49">
        <v>3.9</v>
      </c>
      <c r="P195" s="49">
        <v>0.36</v>
      </c>
    </row>
    <row r="196" spans="1:16" ht="14.45" customHeight="1">
      <c r="B196" s="70" t="s">
        <v>212</v>
      </c>
      <c r="C196" s="26" t="s">
        <v>125</v>
      </c>
      <c r="D196" s="62">
        <v>10</v>
      </c>
      <c r="E196" s="49">
        <v>0.08</v>
      </c>
      <c r="F196" s="49">
        <v>7.25</v>
      </c>
      <c r="G196" s="49">
        <v>0.13</v>
      </c>
      <c r="H196" s="49">
        <v>66.099999999999994</v>
      </c>
      <c r="I196" s="49">
        <v>1E-3</v>
      </c>
      <c r="J196" s="49">
        <v>0</v>
      </c>
      <c r="K196" s="49">
        <v>0.04</v>
      </c>
      <c r="L196" s="49">
        <v>0.1</v>
      </c>
      <c r="M196" s="49">
        <v>2.4</v>
      </c>
      <c r="N196" s="49">
        <v>3</v>
      </c>
      <c r="O196" s="49">
        <v>0</v>
      </c>
      <c r="P196" s="49">
        <v>0.02</v>
      </c>
    </row>
    <row r="197" spans="1:16" ht="14.45" customHeight="1">
      <c r="A197" s="41">
        <v>7</v>
      </c>
      <c r="B197" s="70" t="s">
        <v>60</v>
      </c>
      <c r="C197" s="26" t="s">
        <v>54</v>
      </c>
      <c r="D197" s="62">
        <v>200</v>
      </c>
      <c r="E197" s="49">
        <v>4.08</v>
      </c>
      <c r="F197" s="49">
        <v>3.54</v>
      </c>
      <c r="G197" s="49">
        <v>17.579999999999998</v>
      </c>
      <c r="H197" s="49">
        <v>118.5</v>
      </c>
      <c r="I197" s="49">
        <v>0.06</v>
      </c>
      <c r="J197" s="49">
        <v>1.58</v>
      </c>
      <c r="K197" s="49">
        <v>0.02</v>
      </c>
      <c r="L197" s="49">
        <v>0</v>
      </c>
      <c r="M197" s="49">
        <v>152.22</v>
      </c>
      <c r="N197" s="49">
        <v>124.56</v>
      </c>
      <c r="O197" s="49">
        <v>21.34</v>
      </c>
      <c r="P197" s="49">
        <v>0.48</v>
      </c>
    </row>
    <row r="198" spans="1:16" ht="14.45" customHeight="1">
      <c r="B198" s="60"/>
      <c r="C198" s="26" t="s">
        <v>209</v>
      </c>
      <c r="D198" s="91">
        <v>150</v>
      </c>
      <c r="E198" s="43">
        <v>1.3999999999999997</v>
      </c>
      <c r="F198" s="43">
        <v>0.20000000000000004</v>
      </c>
      <c r="G198" s="43">
        <v>14.3</v>
      </c>
      <c r="H198" s="43">
        <v>64.599999999999994</v>
      </c>
      <c r="I198" s="43">
        <v>5.9999999999999991E-2</v>
      </c>
      <c r="J198" s="43">
        <v>15</v>
      </c>
      <c r="K198" s="43">
        <v>0</v>
      </c>
      <c r="L198" s="43">
        <v>1.7</v>
      </c>
      <c r="M198" s="43">
        <v>30</v>
      </c>
      <c r="N198" s="43">
        <v>51</v>
      </c>
      <c r="O198" s="43">
        <v>24</v>
      </c>
      <c r="P198" s="43">
        <v>0.9</v>
      </c>
    </row>
    <row r="199" spans="1:16" ht="18" customHeight="1">
      <c r="A199" s="41">
        <v>7</v>
      </c>
      <c r="B199" s="61"/>
      <c r="C199" s="61" t="s">
        <v>18</v>
      </c>
      <c r="D199" s="62"/>
      <c r="E199" s="61">
        <f>SUM(E194:E198)</f>
        <v>17.596</v>
      </c>
      <c r="F199" s="90">
        <f t="shared" ref="F199:P199" si="15">SUM(F194:F198)</f>
        <v>18.984999999999999</v>
      </c>
      <c r="G199" s="90">
        <f t="shared" si="15"/>
        <v>70.790000000000006</v>
      </c>
      <c r="H199" s="90">
        <f t="shared" si="15"/>
        <v>531.5440000000001</v>
      </c>
      <c r="I199" s="90">
        <f t="shared" si="15"/>
        <v>0.187</v>
      </c>
      <c r="J199" s="90">
        <f t="shared" si="15"/>
        <v>17.427</v>
      </c>
      <c r="K199" s="90">
        <f t="shared" si="15"/>
        <v>0.10400000000000001</v>
      </c>
      <c r="L199" s="90">
        <f t="shared" si="15"/>
        <v>5.4449999999999994</v>
      </c>
      <c r="M199" s="90">
        <f t="shared" si="15"/>
        <v>272.75400000000002</v>
      </c>
      <c r="N199" s="90">
        <f t="shared" si="15"/>
        <v>313.83500000000004</v>
      </c>
      <c r="O199" s="90">
        <f t="shared" si="15"/>
        <v>61.582000000000001</v>
      </c>
      <c r="P199" s="90">
        <f t="shared" si="15"/>
        <v>2.2439999999999998</v>
      </c>
    </row>
    <row r="200" spans="1:16" ht="18" customHeight="1">
      <c r="A200" s="41">
        <v>7</v>
      </c>
      <c r="B200" s="94" t="s">
        <v>19</v>
      </c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1:16" ht="18" customHeight="1">
      <c r="A201" s="41">
        <v>7</v>
      </c>
      <c r="B201" s="61" t="s">
        <v>188</v>
      </c>
      <c r="C201" s="26" t="s">
        <v>233</v>
      </c>
      <c r="D201" s="62">
        <v>60</v>
      </c>
      <c r="E201" s="43">
        <v>0.9</v>
      </c>
      <c r="F201" s="43">
        <v>3.06</v>
      </c>
      <c r="G201" s="43">
        <v>4.74</v>
      </c>
      <c r="H201" s="43">
        <v>50.1</v>
      </c>
      <c r="I201" s="43">
        <v>0</v>
      </c>
      <c r="J201" s="43">
        <v>19.8</v>
      </c>
      <c r="K201" s="43">
        <v>0</v>
      </c>
      <c r="L201" s="43">
        <v>2.34</v>
      </c>
      <c r="M201" s="43">
        <v>26.16</v>
      </c>
      <c r="N201" s="43">
        <v>21</v>
      </c>
      <c r="O201" s="43">
        <v>11.1</v>
      </c>
      <c r="P201" s="43">
        <v>0.36</v>
      </c>
    </row>
    <row r="202" spans="1:16" ht="14.45" customHeight="1">
      <c r="B202" s="61" t="s">
        <v>270</v>
      </c>
      <c r="C202" s="26" t="s">
        <v>240</v>
      </c>
      <c r="D202" s="62">
        <v>60</v>
      </c>
      <c r="E202" s="43">
        <v>0.84599999999999997</v>
      </c>
      <c r="F202" s="43">
        <v>3.048</v>
      </c>
      <c r="G202" s="43">
        <v>5.411999999999999</v>
      </c>
      <c r="H202" s="43">
        <v>52.463999999999999</v>
      </c>
      <c r="I202" s="43">
        <v>1.7999999999999999E-2</v>
      </c>
      <c r="J202" s="43">
        <v>19.470000000000002</v>
      </c>
      <c r="K202" s="43">
        <v>0</v>
      </c>
      <c r="L202" s="43">
        <v>1.3859999999999999</v>
      </c>
      <c r="M202" s="43">
        <v>22.421999999999997</v>
      </c>
      <c r="N202" s="43">
        <v>16.565999999999999</v>
      </c>
      <c r="O202" s="43">
        <v>9.0960000000000001</v>
      </c>
      <c r="P202" s="43">
        <v>0.30599999999999999</v>
      </c>
    </row>
    <row r="203" spans="1:16" ht="13.9" customHeight="1">
      <c r="B203" s="61"/>
      <c r="C203" s="26" t="s">
        <v>100</v>
      </c>
      <c r="D203" s="71">
        <v>60</v>
      </c>
      <c r="E203" s="78">
        <v>0.87300000000000011</v>
      </c>
      <c r="F203" s="78">
        <v>3.0539999999999998</v>
      </c>
      <c r="G203" s="78">
        <v>5.0760000000000005</v>
      </c>
      <c r="H203" s="78">
        <v>51.281999999999996</v>
      </c>
      <c r="I203" s="78">
        <v>8.9999999999999993E-3</v>
      </c>
      <c r="J203" s="78">
        <v>19.635000000000002</v>
      </c>
      <c r="K203" s="78">
        <v>0</v>
      </c>
      <c r="L203" s="78">
        <v>1.8630000000000002</v>
      </c>
      <c r="M203" s="78">
        <v>24.291</v>
      </c>
      <c r="N203" s="78">
        <v>18.783000000000001</v>
      </c>
      <c r="O203" s="78">
        <v>10.097999999999999</v>
      </c>
      <c r="P203" s="78">
        <v>0.33299999999999996</v>
      </c>
    </row>
    <row r="204" spans="1:16" ht="18" customHeight="1">
      <c r="B204" s="61" t="s">
        <v>272</v>
      </c>
      <c r="C204" s="26" t="s">
        <v>126</v>
      </c>
      <c r="D204" s="62">
        <v>200</v>
      </c>
      <c r="E204" s="43">
        <v>1.4</v>
      </c>
      <c r="F204" s="43">
        <v>5.6</v>
      </c>
      <c r="G204" s="43">
        <v>12.4</v>
      </c>
      <c r="H204" s="43">
        <v>105.6</v>
      </c>
      <c r="I204" s="43">
        <v>0.2</v>
      </c>
      <c r="J204" s="43">
        <v>8.1999999999999993</v>
      </c>
      <c r="K204" s="43">
        <v>0</v>
      </c>
      <c r="L204" s="43">
        <v>1.4</v>
      </c>
      <c r="M204" s="43">
        <v>28</v>
      </c>
      <c r="N204" s="43">
        <v>39.4</v>
      </c>
      <c r="O204" s="43">
        <v>16.600000000000001</v>
      </c>
      <c r="P204" s="43">
        <v>1.2</v>
      </c>
    </row>
    <row r="205" spans="1:16" ht="18" customHeight="1">
      <c r="B205" s="61" t="s">
        <v>299</v>
      </c>
      <c r="C205" s="26" t="s">
        <v>300</v>
      </c>
      <c r="D205" s="62" t="s">
        <v>301</v>
      </c>
      <c r="E205" s="43">
        <v>9.1</v>
      </c>
      <c r="F205" s="43">
        <v>24</v>
      </c>
      <c r="G205" s="43">
        <v>5.65</v>
      </c>
      <c r="H205" s="43">
        <v>275</v>
      </c>
      <c r="I205" s="43">
        <v>0</v>
      </c>
      <c r="J205" s="43">
        <v>0.1</v>
      </c>
      <c r="K205" s="43">
        <v>1.1000000000000001</v>
      </c>
      <c r="L205" s="43">
        <v>1.5</v>
      </c>
      <c r="M205" s="43">
        <v>24</v>
      </c>
      <c r="N205" s="43">
        <v>136.25</v>
      </c>
      <c r="O205" s="43">
        <v>17.75</v>
      </c>
      <c r="P205" s="43">
        <v>1.6</v>
      </c>
    </row>
    <row r="206" spans="1:16" ht="16.149999999999999" customHeight="1">
      <c r="B206" s="61" t="s">
        <v>199</v>
      </c>
      <c r="C206" s="26" t="s">
        <v>52</v>
      </c>
      <c r="D206" s="62">
        <v>150</v>
      </c>
      <c r="E206" s="43">
        <v>4.455000000000001</v>
      </c>
      <c r="F206" s="43">
        <v>4.05</v>
      </c>
      <c r="G206" s="43">
        <v>38.520000000000003</v>
      </c>
      <c r="H206" s="43">
        <v>208.35</v>
      </c>
      <c r="I206" s="43">
        <v>4.4999999999999998E-2</v>
      </c>
      <c r="J206" s="43">
        <v>0</v>
      </c>
      <c r="K206" s="43">
        <v>19.350000000000001</v>
      </c>
      <c r="L206" s="43">
        <v>0.58499999999999996</v>
      </c>
      <c r="M206" s="43">
        <v>19.844999999999999</v>
      </c>
      <c r="N206" s="43">
        <v>154.74</v>
      </c>
      <c r="O206" s="43">
        <v>18.975000000000001</v>
      </c>
      <c r="P206" s="43">
        <v>0.88500000000000001</v>
      </c>
    </row>
    <row r="207" spans="1:16" ht="13.9" customHeight="1">
      <c r="B207" s="60" t="s">
        <v>170</v>
      </c>
      <c r="C207" s="26" t="s">
        <v>49</v>
      </c>
      <c r="D207" s="62">
        <v>200</v>
      </c>
      <c r="E207" s="43">
        <v>0.16</v>
      </c>
      <c r="F207" s="43">
        <v>0.16</v>
      </c>
      <c r="G207" s="43">
        <v>19.88</v>
      </c>
      <c r="H207" s="43">
        <v>81.599999999999994</v>
      </c>
      <c r="I207" s="43">
        <v>0.02</v>
      </c>
      <c r="J207" s="43">
        <v>0.9</v>
      </c>
      <c r="K207" s="43">
        <v>0</v>
      </c>
      <c r="L207" s="43">
        <v>0.08</v>
      </c>
      <c r="M207" s="43">
        <v>13.94</v>
      </c>
      <c r="N207" s="43">
        <v>4.4000000000000004</v>
      </c>
      <c r="O207" s="43">
        <v>5.14</v>
      </c>
      <c r="P207" s="43">
        <v>0.93600000000000005</v>
      </c>
    </row>
    <row r="208" spans="1:16" ht="15.6" customHeight="1">
      <c r="A208" s="41">
        <v>7</v>
      </c>
      <c r="B208" s="61" t="s">
        <v>59</v>
      </c>
      <c r="C208" s="26" t="s">
        <v>20</v>
      </c>
      <c r="D208" s="62">
        <v>30</v>
      </c>
      <c r="E208" s="43">
        <v>2.2999999999999998</v>
      </c>
      <c r="F208" s="43">
        <v>0.20000000000000004</v>
      </c>
      <c r="G208" s="43">
        <v>14.8</v>
      </c>
      <c r="H208" s="43">
        <v>70.2</v>
      </c>
      <c r="I208" s="43">
        <v>0</v>
      </c>
      <c r="J208" s="43">
        <v>0</v>
      </c>
      <c r="K208" s="43">
        <v>0</v>
      </c>
      <c r="L208" s="43">
        <v>0.3</v>
      </c>
      <c r="M208" s="43">
        <v>6</v>
      </c>
      <c r="N208" s="43">
        <v>19.5</v>
      </c>
      <c r="O208" s="43">
        <v>4.2</v>
      </c>
      <c r="P208" s="43">
        <v>0.3</v>
      </c>
    </row>
    <row r="209" spans="1:16" ht="14.45" customHeight="1">
      <c r="A209" s="41">
        <v>7</v>
      </c>
      <c r="B209" s="61" t="s">
        <v>169</v>
      </c>
      <c r="C209" s="26" t="s">
        <v>21</v>
      </c>
      <c r="D209" s="62">
        <v>40</v>
      </c>
      <c r="E209" s="43">
        <v>2.6</v>
      </c>
      <c r="F209" s="43">
        <v>0.5</v>
      </c>
      <c r="G209" s="43">
        <v>15.8</v>
      </c>
      <c r="H209" s="43">
        <v>78.099999999999994</v>
      </c>
      <c r="I209" s="43">
        <v>0.1</v>
      </c>
      <c r="J209" s="43">
        <v>0</v>
      </c>
      <c r="K209" s="43">
        <v>0</v>
      </c>
      <c r="L209" s="43">
        <v>0.6</v>
      </c>
      <c r="M209" s="43">
        <v>11.599999999999998</v>
      </c>
      <c r="N209" s="43">
        <v>60</v>
      </c>
      <c r="O209" s="43">
        <v>18.8</v>
      </c>
      <c r="P209" s="43">
        <v>1.6</v>
      </c>
    </row>
    <row r="210" spans="1:16" ht="18" customHeight="1">
      <c r="A210" s="41">
        <v>7</v>
      </c>
      <c r="B210" s="61"/>
      <c r="C210" s="61" t="s">
        <v>18</v>
      </c>
      <c r="D210" s="62"/>
      <c r="E210" s="55">
        <f>SUM(E203:E209)</f>
        <v>20.888000000000002</v>
      </c>
      <c r="F210" s="66">
        <f>SUM(F203:F209)</f>
        <v>37.563999999999993</v>
      </c>
      <c r="G210" s="66">
        <f t="shared" ref="G210:P210" si="16">SUM(G203:G209)</f>
        <v>112.12599999999999</v>
      </c>
      <c r="H210" s="66">
        <f t="shared" si="16"/>
        <v>870.13200000000006</v>
      </c>
      <c r="I210" s="66">
        <f t="shared" si="16"/>
        <v>0.374</v>
      </c>
      <c r="J210" s="66">
        <f t="shared" si="16"/>
        <v>28.835000000000001</v>
      </c>
      <c r="K210" s="66">
        <f t="shared" si="16"/>
        <v>20.450000000000003</v>
      </c>
      <c r="L210" s="66">
        <f t="shared" si="16"/>
        <v>6.3279999999999994</v>
      </c>
      <c r="M210" s="66">
        <f t="shared" si="16"/>
        <v>127.67599999999999</v>
      </c>
      <c r="N210" s="66">
        <f t="shared" si="16"/>
        <v>433.07299999999998</v>
      </c>
      <c r="O210" s="66">
        <f t="shared" si="16"/>
        <v>91.563000000000002</v>
      </c>
      <c r="P210" s="66">
        <f t="shared" si="16"/>
        <v>6.8539999999999992</v>
      </c>
    </row>
    <row r="211" spans="1:16" ht="18" customHeight="1">
      <c r="A211" s="41">
        <v>7</v>
      </c>
      <c r="B211" s="94" t="s">
        <v>22</v>
      </c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1:16" ht="22.9" customHeight="1">
      <c r="A212" s="41">
        <v>7</v>
      </c>
      <c r="B212" s="61" t="s">
        <v>207</v>
      </c>
      <c r="C212" s="26" t="s">
        <v>50</v>
      </c>
      <c r="D212" s="62">
        <v>150</v>
      </c>
      <c r="E212" s="49">
        <v>8.3000000000000007</v>
      </c>
      <c r="F212" s="49">
        <v>10.3</v>
      </c>
      <c r="G212" s="49">
        <v>2.1</v>
      </c>
      <c r="H212" s="49">
        <v>134.30000000000001</v>
      </c>
      <c r="I212" s="49">
        <v>0.08</v>
      </c>
      <c r="J212" s="49">
        <v>0.4</v>
      </c>
      <c r="K212" s="49">
        <v>0.26</v>
      </c>
      <c r="L212" s="49">
        <v>0.5</v>
      </c>
      <c r="M212" s="49">
        <v>144</v>
      </c>
      <c r="N212" s="49">
        <v>269</v>
      </c>
      <c r="O212" s="49">
        <v>22</v>
      </c>
      <c r="P212" s="49">
        <v>2.8</v>
      </c>
    </row>
    <row r="213" spans="1:16" ht="30" customHeight="1">
      <c r="B213" s="61" t="s">
        <v>59</v>
      </c>
      <c r="C213" s="26" t="s">
        <v>20</v>
      </c>
      <c r="D213" s="62">
        <v>30</v>
      </c>
      <c r="E213" s="49">
        <v>1.5333333333333332</v>
      </c>
      <c r="F213" s="49">
        <v>0.13333333333333336</v>
      </c>
      <c r="G213" s="49">
        <v>9.8666666666666671</v>
      </c>
      <c r="H213" s="49">
        <v>46.8</v>
      </c>
      <c r="I213" s="49">
        <v>0</v>
      </c>
      <c r="J213" s="49">
        <v>0</v>
      </c>
      <c r="K213" s="49">
        <v>0</v>
      </c>
      <c r="L213" s="49">
        <v>0.2</v>
      </c>
      <c r="M213" s="49">
        <v>4</v>
      </c>
      <c r="N213" s="49">
        <v>13</v>
      </c>
      <c r="O213" s="49">
        <v>2.8000000000000007</v>
      </c>
      <c r="P213" s="49">
        <v>0.2</v>
      </c>
    </row>
    <row r="214" spans="1:16" ht="14.45" customHeight="1">
      <c r="B214" s="61" t="s">
        <v>278</v>
      </c>
      <c r="C214" s="54" t="s">
        <v>26</v>
      </c>
      <c r="D214" s="62" t="s">
        <v>121</v>
      </c>
      <c r="E214" s="49">
        <v>0.08</v>
      </c>
      <c r="F214" s="49">
        <v>0.02</v>
      </c>
      <c r="G214" s="49">
        <v>15</v>
      </c>
      <c r="H214" s="49">
        <v>60.5</v>
      </c>
      <c r="I214" s="49">
        <v>0</v>
      </c>
      <c r="J214" s="49">
        <v>0</v>
      </c>
      <c r="K214" s="49">
        <v>0.04</v>
      </c>
      <c r="L214" s="49">
        <v>0</v>
      </c>
      <c r="M214" s="49">
        <v>11.1</v>
      </c>
      <c r="N214" s="49">
        <v>1.4</v>
      </c>
      <c r="O214" s="49">
        <v>2.8</v>
      </c>
      <c r="P214" s="49">
        <v>0.28000000000000003</v>
      </c>
    </row>
    <row r="215" spans="1:16" ht="14.45" customHeight="1">
      <c r="A215" s="41">
        <v>7</v>
      </c>
      <c r="B215" s="61"/>
      <c r="C215" s="61" t="s">
        <v>18</v>
      </c>
      <c r="D215" s="62"/>
      <c r="E215" s="61">
        <v>9.9133333333333304</v>
      </c>
      <c r="F215" s="70">
        <v>10.453333333333333</v>
      </c>
      <c r="G215" s="70">
        <v>26.966666666666669</v>
      </c>
      <c r="H215" s="70">
        <v>241.60000000000002</v>
      </c>
      <c r="I215" s="70">
        <v>0.08</v>
      </c>
      <c r="J215" s="70">
        <v>0.4</v>
      </c>
      <c r="K215" s="70">
        <v>0.3</v>
      </c>
      <c r="L215" s="70">
        <v>0.7</v>
      </c>
      <c r="M215" s="70">
        <v>159.1</v>
      </c>
      <c r="N215" s="70">
        <v>283.39999999999998</v>
      </c>
      <c r="O215" s="70">
        <v>27.6</v>
      </c>
      <c r="P215" s="70">
        <v>3.2800000000000002</v>
      </c>
    </row>
    <row r="216" spans="1:16" ht="13.9" customHeight="1">
      <c r="A216" s="41">
        <v>7</v>
      </c>
      <c r="B216" s="61"/>
      <c r="C216" s="61" t="s">
        <v>31</v>
      </c>
      <c r="D216" s="62"/>
      <c r="E216" s="61">
        <f t="shared" ref="E216:P216" si="17">SUM(E199+E210+E215)</f>
        <v>48.397333333333336</v>
      </c>
      <c r="F216" s="86">
        <f t="shared" si="17"/>
        <v>67.002333333333326</v>
      </c>
      <c r="G216" s="86">
        <f t="shared" si="17"/>
        <v>209.88266666666667</v>
      </c>
      <c r="H216" s="86">
        <f t="shared" si="17"/>
        <v>1643.2760000000003</v>
      </c>
      <c r="I216" s="86">
        <f t="shared" si="17"/>
        <v>0.6409999999999999</v>
      </c>
      <c r="J216" s="86">
        <f t="shared" si="17"/>
        <v>46.661999999999999</v>
      </c>
      <c r="K216" s="86">
        <f t="shared" si="17"/>
        <v>20.854000000000003</v>
      </c>
      <c r="L216" s="86">
        <f t="shared" si="17"/>
        <v>12.472999999999999</v>
      </c>
      <c r="M216" s="86">
        <f t="shared" si="17"/>
        <v>559.53</v>
      </c>
      <c r="N216" s="86">
        <f t="shared" si="17"/>
        <v>1030.308</v>
      </c>
      <c r="O216" s="86">
        <f t="shared" si="17"/>
        <v>180.745</v>
      </c>
      <c r="P216" s="86">
        <f t="shared" si="17"/>
        <v>12.378</v>
      </c>
    </row>
    <row r="217" spans="1:16" s="36" customFormat="1" ht="20.100000000000001" customHeight="1">
      <c r="B217" s="44"/>
      <c r="C217" s="44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 s="36" customFormat="1" ht="20.100000000000001" customHeight="1">
      <c r="B218" s="37" t="s">
        <v>161</v>
      </c>
      <c r="C218" s="38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 s="36" customFormat="1" ht="20.100000000000001" customHeight="1">
      <c r="B219" s="37" t="s">
        <v>159</v>
      </c>
      <c r="C219" s="38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 s="36" customFormat="1" ht="20.100000000000001" customHeight="1">
      <c r="B220" s="37" t="s">
        <v>152</v>
      </c>
      <c r="C220" s="38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1:16" s="36" customFormat="1" ht="20.100000000000001" hidden="1" customHeight="1">
      <c r="B221" s="44"/>
      <c r="C221" s="44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1:16" s="36" customFormat="1" ht="36" customHeight="1">
      <c r="B222" s="96" t="s">
        <v>0</v>
      </c>
      <c r="C222" s="96" t="s">
        <v>1</v>
      </c>
      <c r="D222" s="97" t="s">
        <v>2</v>
      </c>
      <c r="E222" s="94" t="s">
        <v>3</v>
      </c>
      <c r="F222" s="94"/>
      <c r="G222" s="94"/>
      <c r="H222" s="94" t="s">
        <v>4</v>
      </c>
      <c r="I222" s="94" t="s">
        <v>5</v>
      </c>
      <c r="J222" s="94"/>
      <c r="K222" s="94"/>
      <c r="L222" s="94"/>
      <c r="M222" s="94" t="s">
        <v>6</v>
      </c>
      <c r="N222" s="94"/>
      <c r="O222" s="94"/>
      <c r="P222" s="94"/>
    </row>
    <row r="223" spans="1:16" s="36" customFormat="1" ht="28.15" customHeight="1">
      <c r="B223" s="96"/>
      <c r="C223" s="96"/>
      <c r="D223" s="97"/>
      <c r="E223" s="61" t="s">
        <v>7</v>
      </c>
      <c r="F223" s="61" t="s">
        <v>8</v>
      </c>
      <c r="G223" s="61" t="s">
        <v>9</v>
      </c>
      <c r="H223" s="94"/>
      <c r="I223" s="61" t="s">
        <v>153</v>
      </c>
      <c r="J223" s="61" t="s">
        <v>10</v>
      </c>
      <c r="K223" s="61" t="s">
        <v>11</v>
      </c>
      <c r="L223" s="61" t="s">
        <v>12</v>
      </c>
      <c r="M223" s="61" t="s">
        <v>13</v>
      </c>
      <c r="N223" s="61" t="s">
        <v>14</v>
      </c>
      <c r="O223" s="61" t="s">
        <v>15</v>
      </c>
      <c r="P223" s="61" t="s">
        <v>16</v>
      </c>
    </row>
    <row r="224" spans="1:16" ht="12.6" customHeight="1">
      <c r="A224" s="41">
        <v>8</v>
      </c>
      <c r="B224" s="94" t="s">
        <v>17</v>
      </c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1:16" ht="29.45" customHeight="1">
      <c r="B225" s="88" t="s">
        <v>273</v>
      </c>
      <c r="C225" s="26" t="s">
        <v>251</v>
      </c>
      <c r="D225" s="89" t="s">
        <v>311</v>
      </c>
      <c r="E225" s="42">
        <v>6.13</v>
      </c>
      <c r="F225" s="42">
        <v>6.63</v>
      </c>
      <c r="G225" s="42">
        <v>30.71</v>
      </c>
      <c r="H225" s="42">
        <v>207.08</v>
      </c>
      <c r="I225" s="42">
        <v>0.1</v>
      </c>
      <c r="J225" s="42">
        <v>0.21</v>
      </c>
      <c r="K225" s="42">
        <v>0.02</v>
      </c>
      <c r="L225" s="42">
        <v>0.77</v>
      </c>
      <c r="M225" s="42">
        <v>78.19</v>
      </c>
      <c r="N225" s="42">
        <v>25.19</v>
      </c>
      <c r="O225" s="42">
        <v>100.13</v>
      </c>
      <c r="P225" s="42">
        <v>0.44</v>
      </c>
    </row>
    <row r="226" spans="1:16" ht="14.45" hidden="1" customHeight="1">
      <c r="B226" s="70" t="s">
        <v>273</v>
      </c>
      <c r="C226" s="26" t="s">
        <v>250</v>
      </c>
      <c r="D226" s="62">
        <v>150</v>
      </c>
      <c r="E226" s="42">
        <v>8.85</v>
      </c>
      <c r="F226" s="42">
        <v>4.2</v>
      </c>
      <c r="G226" s="42">
        <v>37.049999999999997</v>
      </c>
      <c r="H226" s="42">
        <v>221.4</v>
      </c>
      <c r="I226" s="42">
        <v>0.15</v>
      </c>
      <c r="J226" s="42">
        <v>0.3</v>
      </c>
      <c r="K226" s="42">
        <v>0</v>
      </c>
      <c r="L226" s="42">
        <v>1.05</v>
      </c>
      <c r="M226" s="42">
        <v>111.6</v>
      </c>
      <c r="N226" s="42">
        <v>34.35</v>
      </c>
      <c r="O226" s="42">
        <v>145.5</v>
      </c>
      <c r="P226" s="42">
        <v>0.6</v>
      </c>
    </row>
    <row r="227" spans="1:16" ht="13.9" hidden="1" customHeight="1">
      <c r="B227" s="70" t="s">
        <v>212</v>
      </c>
      <c r="C227" s="26" t="s">
        <v>125</v>
      </c>
      <c r="D227" s="62">
        <v>5</v>
      </c>
      <c r="E227" s="42">
        <v>0.04</v>
      </c>
      <c r="F227" s="42">
        <v>3.625</v>
      </c>
      <c r="G227" s="42">
        <v>6.5000000000000002E-2</v>
      </c>
      <c r="H227" s="42">
        <v>33.045000000000002</v>
      </c>
      <c r="I227" s="42">
        <v>5.0000000000000001E-4</v>
      </c>
      <c r="J227" s="42">
        <v>0</v>
      </c>
      <c r="K227" s="42">
        <v>0.02</v>
      </c>
      <c r="L227" s="42">
        <v>0.05</v>
      </c>
      <c r="M227" s="42">
        <v>1.2</v>
      </c>
      <c r="N227" s="42">
        <v>1.5</v>
      </c>
      <c r="O227" s="42">
        <v>0</v>
      </c>
      <c r="P227" s="42">
        <v>0.01</v>
      </c>
    </row>
    <row r="228" spans="1:16" ht="13.9" hidden="1" customHeight="1">
      <c r="B228" s="70"/>
      <c r="C228" s="26" t="s">
        <v>93</v>
      </c>
      <c r="D228" s="62">
        <v>5</v>
      </c>
      <c r="E228" s="42">
        <v>0</v>
      </c>
      <c r="F228" s="42">
        <v>0</v>
      </c>
      <c r="G228" s="42">
        <v>4.99</v>
      </c>
      <c r="H228" s="42">
        <v>19.96</v>
      </c>
      <c r="I228" s="42">
        <v>0</v>
      </c>
      <c r="J228" s="42">
        <v>0</v>
      </c>
      <c r="K228" s="42">
        <v>0</v>
      </c>
      <c r="L228" s="42">
        <v>0</v>
      </c>
      <c r="M228" s="42">
        <v>0.15</v>
      </c>
      <c r="N228" s="42">
        <v>0</v>
      </c>
      <c r="O228" s="42">
        <v>0</v>
      </c>
      <c r="P228" s="42">
        <v>1.4999999999999999E-2</v>
      </c>
    </row>
    <row r="229" spans="1:16" ht="13.9" customHeight="1">
      <c r="A229" s="41">
        <v>8</v>
      </c>
      <c r="B229" s="70" t="s">
        <v>220</v>
      </c>
      <c r="C229" s="26" t="s">
        <v>221</v>
      </c>
      <c r="D229" s="71">
        <v>30</v>
      </c>
      <c r="E229" s="42">
        <v>5.88</v>
      </c>
      <c r="F229" s="42">
        <v>9.24</v>
      </c>
      <c r="G229" s="42">
        <v>0</v>
      </c>
      <c r="H229" s="42">
        <v>106.68</v>
      </c>
      <c r="I229" s="42">
        <v>0.18600000000000003</v>
      </c>
      <c r="J229" s="42">
        <v>0</v>
      </c>
      <c r="K229" s="42">
        <v>0</v>
      </c>
      <c r="L229" s="42">
        <v>0.12</v>
      </c>
      <c r="M229" s="42">
        <v>6.6</v>
      </c>
      <c r="N229" s="42">
        <v>48</v>
      </c>
      <c r="O229" s="42">
        <v>6.6</v>
      </c>
      <c r="P229" s="42">
        <v>0.54</v>
      </c>
    </row>
    <row r="230" spans="1:16" ht="14.45" customHeight="1">
      <c r="A230" s="41">
        <v>8</v>
      </c>
      <c r="B230" s="70" t="s">
        <v>219</v>
      </c>
      <c r="C230" s="26" t="s">
        <v>218</v>
      </c>
      <c r="D230" s="71">
        <v>20</v>
      </c>
      <c r="E230" s="42">
        <v>4.6399999999999997</v>
      </c>
      <c r="F230" s="42">
        <v>5.9</v>
      </c>
      <c r="G230" s="42">
        <v>0</v>
      </c>
      <c r="H230" s="42">
        <v>71.66</v>
      </c>
      <c r="I230" s="42">
        <v>0</v>
      </c>
      <c r="J230" s="42">
        <v>0.14000000000000001</v>
      </c>
      <c r="K230" s="42">
        <v>5.2000000000000005E-2</v>
      </c>
      <c r="L230" s="42">
        <v>0.1</v>
      </c>
      <c r="M230" s="42">
        <v>176</v>
      </c>
      <c r="N230" s="42">
        <v>100</v>
      </c>
      <c r="O230" s="42">
        <v>7</v>
      </c>
      <c r="P230" s="42">
        <v>0.2</v>
      </c>
    </row>
    <row r="231" spans="1:16" ht="14.45" customHeight="1">
      <c r="B231" s="70"/>
      <c r="C231" s="26" t="s">
        <v>100</v>
      </c>
      <c r="D231" s="71"/>
      <c r="E231" s="66">
        <v>5.26</v>
      </c>
      <c r="F231" s="66">
        <v>7.57</v>
      </c>
      <c r="G231" s="66">
        <v>0</v>
      </c>
      <c r="H231" s="66">
        <v>89.17</v>
      </c>
      <c r="I231" s="66">
        <v>9.3000000000000013E-2</v>
      </c>
      <c r="J231" s="66">
        <v>7.0000000000000007E-2</v>
      </c>
      <c r="K231" s="66">
        <v>2.6000000000000002E-2</v>
      </c>
      <c r="L231" s="66">
        <v>0.11</v>
      </c>
      <c r="M231" s="66">
        <v>91.3</v>
      </c>
      <c r="N231" s="66">
        <v>74</v>
      </c>
      <c r="O231" s="66">
        <v>6.8</v>
      </c>
      <c r="P231" s="66">
        <v>0.37</v>
      </c>
    </row>
    <row r="232" spans="1:16" ht="14.45" customHeight="1">
      <c r="B232" s="70"/>
      <c r="C232" s="26" t="s">
        <v>209</v>
      </c>
      <c r="D232" s="71">
        <v>150</v>
      </c>
      <c r="E232" s="42">
        <v>1.3999999999999997</v>
      </c>
      <c r="F232" s="42">
        <v>0.20000000000000004</v>
      </c>
      <c r="G232" s="42">
        <v>14.3</v>
      </c>
      <c r="H232" s="42">
        <v>64.599999999999994</v>
      </c>
      <c r="I232" s="42">
        <v>5.9999999999999991E-2</v>
      </c>
      <c r="J232" s="42">
        <v>15</v>
      </c>
      <c r="K232" s="42">
        <v>0</v>
      </c>
      <c r="L232" s="42">
        <v>1.7</v>
      </c>
      <c r="M232" s="42">
        <v>30</v>
      </c>
      <c r="N232" s="42">
        <v>51</v>
      </c>
      <c r="O232" s="42">
        <v>24</v>
      </c>
      <c r="P232" s="42">
        <v>0.9</v>
      </c>
    </row>
    <row r="233" spans="1:16" ht="14.45" customHeight="1">
      <c r="B233" s="70" t="s">
        <v>104</v>
      </c>
      <c r="C233" s="26" t="s">
        <v>24</v>
      </c>
      <c r="D233" s="71">
        <v>30</v>
      </c>
      <c r="E233" s="42">
        <v>2.4</v>
      </c>
      <c r="F233" s="42">
        <v>7.4999999999999997E-2</v>
      </c>
      <c r="G233" s="42">
        <v>15.9</v>
      </c>
      <c r="H233" s="42">
        <v>73.875</v>
      </c>
      <c r="I233" s="42">
        <v>3.3000000000000002E-2</v>
      </c>
      <c r="J233" s="42">
        <v>0</v>
      </c>
      <c r="K233" s="42">
        <v>0</v>
      </c>
      <c r="L233" s="42">
        <v>0.51</v>
      </c>
      <c r="M233" s="42">
        <v>5.7</v>
      </c>
      <c r="N233" s="42">
        <v>19.5</v>
      </c>
      <c r="O233" s="42">
        <v>3.9</v>
      </c>
      <c r="P233" s="42">
        <v>0.36</v>
      </c>
    </row>
    <row r="234" spans="1:16" ht="14.45" customHeight="1">
      <c r="B234" s="70" t="s">
        <v>278</v>
      </c>
      <c r="C234" s="26" t="s">
        <v>26</v>
      </c>
      <c r="D234" s="71" t="s">
        <v>249</v>
      </c>
      <c r="E234" s="42">
        <v>0.08</v>
      </c>
      <c r="F234" s="42">
        <v>0.02</v>
      </c>
      <c r="G234" s="42">
        <v>15</v>
      </c>
      <c r="H234" s="42">
        <v>60.5</v>
      </c>
      <c r="I234" s="42">
        <v>0</v>
      </c>
      <c r="J234" s="42">
        <v>0</v>
      </c>
      <c r="K234" s="42">
        <v>0.04</v>
      </c>
      <c r="L234" s="42">
        <v>0</v>
      </c>
      <c r="M234" s="42">
        <v>11.1</v>
      </c>
      <c r="N234" s="42">
        <v>1.4</v>
      </c>
      <c r="O234" s="42">
        <v>2.8</v>
      </c>
      <c r="P234" s="42">
        <v>0.28000000000000003</v>
      </c>
    </row>
    <row r="235" spans="1:16" ht="18" customHeight="1">
      <c r="A235" s="41">
        <v>8</v>
      </c>
      <c r="B235" s="61"/>
      <c r="C235" s="61" t="s">
        <v>18</v>
      </c>
      <c r="D235" s="70"/>
      <c r="E235" s="61">
        <f>SUM(E225+E231+E232+E233+E234)</f>
        <v>15.270000000000001</v>
      </c>
      <c r="F235" s="88">
        <f t="shared" ref="F235:P235" si="18">SUM(F225+F231+F232+F233+F234)</f>
        <v>14.494999999999997</v>
      </c>
      <c r="G235" s="88">
        <f t="shared" si="18"/>
        <v>75.91</v>
      </c>
      <c r="H235" s="88">
        <f t="shared" si="18"/>
        <v>495.22500000000002</v>
      </c>
      <c r="I235" s="88">
        <f t="shared" si="18"/>
        <v>0.28600000000000003</v>
      </c>
      <c r="J235" s="88">
        <f t="shared" si="18"/>
        <v>15.28</v>
      </c>
      <c r="K235" s="88">
        <f t="shared" si="18"/>
        <v>8.5999999999999993E-2</v>
      </c>
      <c r="L235" s="88">
        <f t="shared" si="18"/>
        <v>3.09</v>
      </c>
      <c r="M235" s="88">
        <f t="shared" si="18"/>
        <v>216.29</v>
      </c>
      <c r="N235" s="88">
        <f t="shared" si="18"/>
        <v>171.09</v>
      </c>
      <c r="O235" s="88">
        <f t="shared" si="18"/>
        <v>137.63000000000002</v>
      </c>
      <c r="P235" s="88">
        <f t="shared" si="18"/>
        <v>2.3499999999999996</v>
      </c>
    </row>
    <row r="236" spans="1:16" ht="13.15" customHeight="1">
      <c r="A236" s="41">
        <v>8</v>
      </c>
      <c r="B236" s="94" t="s">
        <v>19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1:16" ht="14.45" customHeight="1">
      <c r="B237" s="61" t="s">
        <v>274</v>
      </c>
      <c r="C237" s="26" t="s">
        <v>282</v>
      </c>
      <c r="D237" s="71">
        <v>60</v>
      </c>
      <c r="E237" s="43">
        <v>2.1779999999999999</v>
      </c>
      <c r="F237" s="43">
        <v>6.0539999999999994</v>
      </c>
      <c r="G237" s="43">
        <v>2.226</v>
      </c>
      <c r="H237" s="43">
        <v>72.102000000000004</v>
      </c>
      <c r="I237" s="43">
        <v>0.25800000000000001</v>
      </c>
      <c r="J237" s="43">
        <v>0.03</v>
      </c>
      <c r="K237" s="43">
        <v>11.885999999999999</v>
      </c>
      <c r="L237" s="43">
        <v>1.6740000000000002</v>
      </c>
      <c r="M237" s="43">
        <v>104.178</v>
      </c>
      <c r="N237" s="43">
        <v>13.577999999999999</v>
      </c>
      <c r="O237" s="43">
        <v>67.343999999999994</v>
      </c>
      <c r="P237" s="43">
        <v>0.55800000000000005</v>
      </c>
    </row>
    <row r="238" spans="1:16" ht="14.45" customHeight="1">
      <c r="B238" s="71" t="s">
        <v>277</v>
      </c>
      <c r="C238" s="26" t="s">
        <v>242</v>
      </c>
      <c r="D238" s="71">
        <v>60</v>
      </c>
      <c r="E238" s="43">
        <v>0.51600000000000001</v>
      </c>
      <c r="F238" s="43">
        <v>3.0660000000000003</v>
      </c>
      <c r="G238" s="43">
        <v>1.5659999999999998</v>
      </c>
      <c r="H238" s="43">
        <v>35.921999999999997</v>
      </c>
      <c r="I238" s="43">
        <v>1.2E-2</v>
      </c>
      <c r="J238" s="43">
        <v>3.33</v>
      </c>
      <c r="K238" s="43">
        <v>0</v>
      </c>
      <c r="L238" s="43">
        <v>1.3859999999999999</v>
      </c>
      <c r="M238" s="43">
        <v>13.968000000000002</v>
      </c>
      <c r="N238" s="43">
        <v>16.943999999999999</v>
      </c>
      <c r="O238" s="43">
        <v>8.0640000000000001</v>
      </c>
      <c r="P238" s="43">
        <v>0.36599999999999999</v>
      </c>
    </row>
    <row r="239" spans="1:16" ht="14.45" customHeight="1">
      <c r="B239" s="71"/>
      <c r="C239" s="26" t="s">
        <v>100</v>
      </c>
      <c r="D239" s="71"/>
      <c r="E239" s="75">
        <v>1.3470000000000002</v>
      </c>
      <c r="F239" s="75">
        <v>4.5599999999999996</v>
      </c>
      <c r="G239" s="75">
        <v>1.8960000000000001</v>
      </c>
      <c r="H239" s="75">
        <v>54.012</v>
      </c>
      <c r="I239" s="75">
        <v>0.13500000000000001</v>
      </c>
      <c r="J239" s="75">
        <v>1.68</v>
      </c>
      <c r="K239" s="75">
        <v>5.9429999999999996</v>
      </c>
      <c r="L239" s="75">
        <v>1.53</v>
      </c>
      <c r="M239" s="75">
        <v>59.073</v>
      </c>
      <c r="N239" s="75">
        <v>15.260999999999999</v>
      </c>
      <c r="O239" s="75">
        <v>37.703999999999994</v>
      </c>
      <c r="P239" s="75">
        <v>0.46200000000000002</v>
      </c>
    </row>
    <row r="240" spans="1:16" ht="17.45" customHeight="1">
      <c r="A240" s="41">
        <v>8</v>
      </c>
      <c r="B240" s="71" t="s">
        <v>190</v>
      </c>
      <c r="C240" s="26" t="s">
        <v>189</v>
      </c>
      <c r="D240" s="71" t="s">
        <v>253</v>
      </c>
      <c r="E240" s="43">
        <v>2.3100000000000005</v>
      </c>
      <c r="F240" s="43">
        <v>2.3100000000000005</v>
      </c>
      <c r="G240" s="43">
        <v>14.7</v>
      </c>
      <c r="H240" s="43">
        <v>88.83</v>
      </c>
      <c r="I240" s="43">
        <v>0</v>
      </c>
      <c r="J240" s="43">
        <v>0</v>
      </c>
      <c r="K240" s="43">
        <v>6.93</v>
      </c>
      <c r="L240" s="43">
        <v>1.05</v>
      </c>
      <c r="M240" s="43">
        <v>24.57</v>
      </c>
      <c r="N240" s="43">
        <v>29.82</v>
      </c>
      <c r="O240" s="43">
        <v>56.7</v>
      </c>
      <c r="P240" s="43">
        <v>1.05</v>
      </c>
    </row>
    <row r="241" spans="1:16" ht="15.6" customHeight="1">
      <c r="A241" s="41">
        <v>8</v>
      </c>
      <c r="B241" s="71" t="s">
        <v>302</v>
      </c>
      <c r="C241" s="26" t="s">
        <v>303</v>
      </c>
      <c r="D241" s="71" t="s">
        <v>304</v>
      </c>
      <c r="E241" s="43">
        <v>14.4</v>
      </c>
      <c r="F241" s="43">
        <v>13.6</v>
      </c>
      <c r="G241" s="43">
        <v>4.08</v>
      </c>
      <c r="H241" s="43">
        <v>196.32</v>
      </c>
      <c r="I241" s="43">
        <v>0</v>
      </c>
      <c r="J241" s="43">
        <v>0</v>
      </c>
      <c r="K241" s="43">
        <v>1.6</v>
      </c>
      <c r="L241" s="43">
        <v>1.92</v>
      </c>
      <c r="M241" s="43">
        <v>47.04</v>
      </c>
      <c r="N241" s="43">
        <v>26.56</v>
      </c>
      <c r="O241" s="43">
        <v>137.6</v>
      </c>
      <c r="P241" s="43">
        <v>1.76</v>
      </c>
    </row>
    <row r="242" spans="1:16" ht="15.75" hidden="1" customHeight="1">
      <c r="B242" s="71"/>
      <c r="C242" s="26" t="s">
        <v>252</v>
      </c>
      <c r="D242" s="71">
        <v>150</v>
      </c>
      <c r="E242" s="43">
        <v>3.6</v>
      </c>
      <c r="F242" s="43">
        <v>4.0199999999999996</v>
      </c>
      <c r="G242" s="43">
        <v>31.47</v>
      </c>
      <c r="H242" s="43">
        <v>176.46</v>
      </c>
      <c r="I242" s="43">
        <v>0.03</v>
      </c>
      <c r="J242" s="43">
        <v>0</v>
      </c>
      <c r="K242" s="43">
        <v>19.350000000000001</v>
      </c>
      <c r="L242" s="43">
        <v>0.25500000000000006</v>
      </c>
      <c r="M242" s="43">
        <v>5.91</v>
      </c>
      <c r="N242" s="43">
        <v>77.805000000000007</v>
      </c>
      <c r="O242" s="43">
        <v>25.454999999999998</v>
      </c>
      <c r="P242" s="43">
        <v>0.52500000000000002</v>
      </c>
    </row>
    <row r="243" spans="1:16" ht="15.75" hidden="1" customHeight="1">
      <c r="B243" s="71" t="s">
        <v>212</v>
      </c>
      <c r="C243" s="26" t="s">
        <v>125</v>
      </c>
      <c r="D243" s="71">
        <v>5</v>
      </c>
      <c r="E243" s="43">
        <v>0.04</v>
      </c>
      <c r="F243" s="43">
        <v>3.625</v>
      </c>
      <c r="G243" s="43">
        <v>6.5000000000000002E-2</v>
      </c>
      <c r="H243" s="43">
        <v>33.045000000000002</v>
      </c>
      <c r="I243" s="43">
        <v>5.0000000000000001E-4</v>
      </c>
      <c r="J243" s="43">
        <v>0</v>
      </c>
      <c r="K243" s="43">
        <v>0.02</v>
      </c>
      <c r="L243" s="43">
        <v>0.05</v>
      </c>
      <c r="M243" s="43">
        <v>1.2</v>
      </c>
      <c r="N243" s="43">
        <v>1.5</v>
      </c>
      <c r="O243" s="43">
        <v>0</v>
      </c>
      <c r="P243" s="43">
        <v>0.01</v>
      </c>
    </row>
    <row r="244" spans="1:16" ht="15.75" customHeight="1">
      <c r="B244" s="85" t="s">
        <v>290</v>
      </c>
      <c r="C244" s="26" t="s">
        <v>289</v>
      </c>
      <c r="D244" s="85">
        <v>150</v>
      </c>
      <c r="E244" s="43">
        <v>3.96</v>
      </c>
      <c r="F244" s="43">
        <v>6.57</v>
      </c>
      <c r="G244" s="43">
        <v>29.475000000000001</v>
      </c>
      <c r="H244" s="43">
        <v>192.85499999999999</v>
      </c>
      <c r="I244" s="43">
        <v>0.18</v>
      </c>
      <c r="J244" s="43">
        <v>25.965</v>
      </c>
      <c r="K244" s="43">
        <v>0</v>
      </c>
      <c r="L244" s="43">
        <v>2.64</v>
      </c>
      <c r="M244" s="43">
        <v>35.46</v>
      </c>
      <c r="N244" s="43">
        <v>109.97999999999998</v>
      </c>
      <c r="O244" s="43">
        <v>43.86</v>
      </c>
      <c r="P244" s="43">
        <v>1.6650000000000003</v>
      </c>
    </row>
    <row r="245" spans="1:16" ht="16.149999999999999" customHeight="1">
      <c r="A245" s="41">
        <v>8</v>
      </c>
      <c r="B245" s="71" t="s">
        <v>168</v>
      </c>
      <c r="C245" s="26" t="s">
        <v>56</v>
      </c>
      <c r="D245" s="71">
        <v>200</v>
      </c>
      <c r="E245" s="43">
        <v>0.28000000000000003</v>
      </c>
      <c r="F245" s="43">
        <v>0.1</v>
      </c>
      <c r="G245" s="43">
        <v>28.88</v>
      </c>
      <c r="H245" s="43">
        <v>117.54</v>
      </c>
      <c r="I245" s="43">
        <v>0</v>
      </c>
      <c r="J245" s="43">
        <v>19.3</v>
      </c>
      <c r="K245" s="43">
        <v>0</v>
      </c>
      <c r="L245" s="43">
        <v>0.16</v>
      </c>
      <c r="M245" s="43">
        <v>13.66</v>
      </c>
      <c r="N245" s="43">
        <v>7.38</v>
      </c>
      <c r="O245" s="43">
        <v>5.78</v>
      </c>
      <c r="P245" s="43">
        <v>0.46800000000000003</v>
      </c>
    </row>
    <row r="246" spans="1:16" ht="14.45" customHeight="1">
      <c r="A246" s="41">
        <v>8</v>
      </c>
      <c r="B246" s="71" t="s">
        <v>59</v>
      </c>
      <c r="C246" s="26" t="s">
        <v>20</v>
      </c>
      <c r="D246" s="71">
        <v>30</v>
      </c>
      <c r="E246" s="43">
        <v>2.2999999999999998</v>
      </c>
      <c r="F246" s="43">
        <v>0.20000000000000004</v>
      </c>
      <c r="G246" s="43">
        <v>14.8</v>
      </c>
      <c r="H246" s="43">
        <v>70.2</v>
      </c>
      <c r="I246" s="43">
        <v>0</v>
      </c>
      <c r="J246" s="43">
        <v>0</v>
      </c>
      <c r="K246" s="43">
        <v>0</v>
      </c>
      <c r="L246" s="43">
        <v>0.3</v>
      </c>
      <c r="M246" s="43">
        <v>6</v>
      </c>
      <c r="N246" s="43">
        <v>19.5</v>
      </c>
      <c r="O246" s="43">
        <v>4.2</v>
      </c>
      <c r="P246" s="43">
        <v>0.3</v>
      </c>
    </row>
    <row r="247" spans="1:16" ht="16.149999999999999" customHeight="1">
      <c r="A247" s="41">
        <v>8</v>
      </c>
      <c r="B247" s="71" t="s">
        <v>169</v>
      </c>
      <c r="C247" s="26" t="s">
        <v>21</v>
      </c>
      <c r="D247" s="71">
        <v>40</v>
      </c>
      <c r="E247" s="43">
        <v>2.6</v>
      </c>
      <c r="F247" s="43">
        <v>0.5</v>
      </c>
      <c r="G247" s="43">
        <v>15.8</v>
      </c>
      <c r="H247" s="43">
        <v>78.099999999999994</v>
      </c>
      <c r="I247" s="43">
        <v>0.1</v>
      </c>
      <c r="J247" s="43">
        <v>0</v>
      </c>
      <c r="K247" s="43">
        <v>0</v>
      </c>
      <c r="L247" s="43">
        <v>0.6</v>
      </c>
      <c r="M247" s="43">
        <v>11.599999999999998</v>
      </c>
      <c r="N247" s="43">
        <v>60</v>
      </c>
      <c r="O247" s="43">
        <v>18.8</v>
      </c>
      <c r="P247" s="43">
        <v>1.6</v>
      </c>
    </row>
    <row r="248" spans="1:16" ht="15.6" customHeight="1">
      <c r="A248" s="41">
        <v>8</v>
      </c>
      <c r="B248" s="71"/>
      <c r="C248" s="61" t="s">
        <v>18</v>
      </c>
      <c r="D248" s="50"/>
      <c r="E248" s="61">
        <f>SUM(E239+E240+E241+E244+E245+E246+E247)</f>
        <v>27.197000000000006</v>
      </c>
      <c r="F248" s="88">
        <f t="shared" ref="F248:P248" si="19">SUM(F239+F240+F241+F244+F245+F246+F247)</f>
        <v>27.84</v>
      </c>
      <c r="G248" s="88">
        <f t="shared" si="19"/>
        <v>109.631</v>
      </c>
      <c r="H248" s="88">
        <f t="shared" si="19"/>
        <v>797.85699999999997</v>
      </c>
      <c r="I248" s="88">
        <f t="shared" si="19"/>
        <v>0.41500000000000004</v>
      </c>
      <c r="J248" s="88">
        <f t="shared" si="19"/>
        <v>46.945</v>
      </c>
      <c r="K248" s="88">
        <f t="shared" si="19"/>
        <v>14.472999999999999</v>
      </c>
      <c r="L248" s="88">
        <f t="shared" si="19"/>
        <v>8.2000000000000011</v>
      </c>
      <c r="M248" s="88">
        <f t="shared" si="19"/>
        <v>197.40299999999999</v>
      </c>
      <c r="N248" s="88">
        <f t="shared" si="19"/>
        <v>268.50099999999998</v>
      </c>
      <c r="O248" s="88">
        <f t="shared" si="19"/>
        <v>304.64399999999995</v>
      </c>
      <c r="P248" s="88">
        <f t="shared" si="19"/>
        <v>7.3049999999999997</v>
      </c>
    </row>
    <row r="249" spans="1:16" ht="13.9" customHeight="1">
      <c r="A249" s="41">
        <v>8</v>
      </c>
      <c r="B249" s="94" t="s">
        <v>22</v>
      </c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1:16" ht="31.5" customHeight="1">
      <c r="A250" s="41">
        <v>8</v>
      </c>
      <c r="B250" s="70" t="s">
        <v>185</v>
      </c>
      <c r="C250" s="26" t="s">
        <v>225</v>
      </c>
      <c r="D250" s="62">
        <v>100</v>
      </c>
      <c r="E250" s="43">
        <v>10.88</v>
      </c>
      <c r="F250" s="43">
        <v>10.86</v>
      </c>
      <c r="G250" s="43">
        <v>14.38</v>
      </c>
      <c r="H250" s="43">
        <v>198.78</v>
      </c>
      <c r="I250" s="43">
        <v>7.0000000000000007E-2</v>
      </c>
      <c r="J250" s="43">
        <v>3</v>
      </c>
      <c r="K250" s="43">
        <v>82.5</v>
      </c>
      <c r="L250" s="43">
        <v>0.81</v>
      </c>
      <c r="M250" s="43">
        <v>236.94</v>
      </c>
      <c r="N250" s="43">
        <v>192.1</v>
      </c>
      <c r="O250" s="43">
        <v>21.05</v>
      </c>
      <c r="P250" s="43">
        <v>1.2</v>
      </c>
    </row>
    <row r="251" spans="1:16" ht="18" customHeight="1">
      <c r="A251" s="41">
        <v>8</v>
      </c>
      <c r="B251" s="70" t="s">
        <v>180</v>
      </c>
      <c r="C251" s="26" t="s">
        <v>58</v>
      </c>
      <c r="D251" s="62">
        <v>200</v>
      </c>
      <c r="E251" s="43">
        <v>0.66</v>
      </c>
      <c r="F251" s="43">
        <v>0.1</v>
      </c>
      <c r="G251" s="43">
        <v>28.02</v>
      </c>
      <c r="H251" s="43">
        <v>115.62</v>
      </c>
      <c r="I251" s="43">
        <v>0</v>
      </c>
      <c r="J251" s="43">
        <v>0.02</v>
      </c>
      <c r="K251" s="43">
        <v>0.68</v>
      </c>
      <c r="L251" s="43">
        <v>0.5</v>
      </c>
      <c r="M251" s="43">
        <v>32.479999999999997</v>
      </c>
      <c r="N251" s="43">
        <v>17.46</v>
      </c>
      <c r="O251" s="43">
        <v>23.44</v>
      </c>
      <c r="P251" s="43">
        <v>0.7</v>
      </c>
    </row>
    <row r="252" spans="1:16" ht="18" customHeight="1">
      <c r="A252" s="41">
        <v>8</v>
      </c>
      <c r="B252" s="61"/>
      <c r="C252" s="61" t="s">
        <v>18</v>
      </c>
      <c r="D252" s="62"/>
      <c r="E252" s="61">
        <v>11.540000000000001</v>
      </c>
      <c r="F252" s="61">
        <v>10.959999999999999</v>
      </c>
      <c r="G252" s="61">
        <v>42.4</v>
      </c>
      <c r="H252" s="61">
        <v>314.39999999999998</v>
      </c>
      <c r="I252" s="61">
        <v>7.0000000000000007E-2</v>
      </c>
      <c r="J252" s="61">
        <v>3.02</v>
      </c>
      <c r="K252" s="61">
        <v>83.18</v>
      </c>
      <c r="L252" s="61">
        <v>1.31</v>
      </c>
      <c r="M252" s="61">
        <v>269.42</v>
      </c>
      <c r="N252" s="61">
        <v>209.56</v>
      </c>
      <c r="O252" s="61">
        <v>44.49</v>
      </c>
      <c r="P252" s="61">
        <v>1.9</v>
      </c>
    </row>
    <row r="253" spans="1:16" ht="15.75" customHeight="1">
      <c r="A253" s="41">
        <v>8</v>
      </c>
      <c r="B253" s="61"/>
      <c r="C253" s="61" t="s">
        <v>32</v>
      </c>
      <c r="D253" s="62"/>
      <c r="E253" s="61">
        <f>SUM(E235+E248+E252)</f>
        <v>54.007000000000005</v>
      </c>
      <c r="F253" s="86">
        <f t="shared" ref="F253:P253" si="20">SUM(F235+F248+F252)</f>
        <v>53.294999999999995</v>
      </c>
      <c r="G253" s="86">
        <f t="shared" si="20"/>
        <v>227.941</v>
      </c>
      <c r="H253" s="86">
        <f t="shared" si="20"/>
        <v>1607.482</v>
      </c>
      <c r="I253" s="86">
        <f t="shared" si="20"/>
        <v>0.77100000000000013</v>
      </c>
      <c r="J253" s="86">
        <f t="shared" si="20"/>
        <v>65.245000000000005</v>
      </c>
      <c r="K253" s="86">
        <f t="shared" si="20"/>
        <v>97.739000000000004</v>
      </c>
      <c r="L253" s="86">
        <f t="shared" si="20"/>
        <v>12.600000000000001</v>
      </c>
      <c r="M253" s="86">
        <f t="shared" si="20"/>
        <v>683.11300000000006</v>
      </c>
      <c r="N253" s="86">
        <f t="shared" si="20"/>
        <v>649.15100000000007</v>
      </c>
      <c r="O253" s="86">
        <f t="shared" si="20"/>
        <v>486.76400000000001</v>
      </c>
      <c r="P253" s="86">
        <f t="shared" si="20"/>
        <v>11.555</v>
      </c>
    </row>
    <row r="254" spans="1:16" s="36" customFormat="1" ht="20.100000000000001" customHeight="1">
      <c r="B254" s="44"/>
      <c r="C254" s="44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36" customFormat="1" ht="20.100000000000001" customHeight="1">
      <c r="B255" s="37" t="s">
        <v>162</v>
      </c>
      <c r="C255" s="38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 s="36" customFormat="1" ht="20.100000000000001" customHeight="1">
      <c r="B256" s="37" t="s">
        <v>159</v>
      </c>
      <c r="C256" s="38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 s="36" customFormat="1" ht="20.100000000000001" customHeight="1">
      <c r="B257" s="37" t="s">
        <v>152</v>
      </c>
      <c r="C257" s="38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 s="36" customFormat="1" ht="33.75" customHeight="1">
      <c r="B258" s="96" t="s">
        <v>0</v>
      </c>
      <c r="C258" s="96" t="s">
        <v>1</v>
      </c>
      <c r="D258" s="97" t="s">
        <v>2</v>
      </c>
      <c r="E258" s="94" t="s">
        <v>3</v>
      </c>
      <c r="F258" s="94"/>
      <c r="G258" s="94"/>
      <c r="H258" s="94" t="s">
        <v>4</v>
      </c>
      <c r="I258" s="94" t="s">
        <v>5</v>
      </c>
      <c r="J258" s="94"/>
      <c r="K258" s="94"/>
      <c r="L258" s="94"/>
      <c r="M258" s="94" t="s">
        <v>6</v>
      </c>
      <c r="N258" s="94"/>
      <c r="O258" s="94"/>
      <c r="P258" s="94"/>
    </row>
    <row r="259" spans="1:16" s="36" customFormat="1" ht="23.45" customHeight="1">
      <c r="B259" s="96"/>
      <c r="C259" s="96"/>
      <c r="D259" s="97"/>
      <c r="E259" s="61" t="s">
        <v>7</v>
      </c>
      <c r="F259" s="61" t="s">
        <v>8</v>
      </c>
      <c r="G259" s="61" t="s">
        <v>9</v>
      </c>
      <c r="H259" s="94"/>
      <c r="I259" s="61" t="s">
        <v>153</v>
      </c>
      <c r="J259" s="61" t="s">
        <v>10</v>
      </c>
      <c r="K259" s="61" t="s">
        <v>11</v>
      </c>
      <c r="L259" s="61" t="s">
        <v>12</v>
      </c>
      <c r="M259" s="61" t="s">
        <v>13</v>
      </c>
      <c r="N259" s="61" t="s">
        <v>14</v>
      </c>
      <c r="O259" s="61" t="s">
        <v>15</v>
      </c>
      <c r="P259" s="61" t="s">
        <v>16</v>
      </c>
    </row>
    <row r="260" spans="1:16" ht="14.45" customHeight="1">
      <c r="A260" s="41">
        <v>9</v>
      </c>
      <c r="B260" s="94" t="s">
        <v>17</v>
      </c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1:16" ht="14.45" customHeight="1">
      <c r="B261" s="61" t="s">
        <v>211</v>
      </c>
      <c r="C261" s="26" t="s">
        <v>286</v>
      </c>
      <c r="D261" s="62">
        <v>150</v>
      </c>
      <c r="E261" s="42">
        <v>11.17</v>
      </c>
      <c r="F261" s="42">
        <v>12.4</v>
      </c>
      <c r="G261" s="42">
        <v>2.0099999999999998</v>
      </c>
      <c r="H261" s="42">
        <v>164.32</v>
      </c>
      <c r="I261" s="42">
        <v>0.68</v>
      </c>
      <c r="J261" s="42">
        <v>0.05</v>
      </c>
      <c r="K261" s="42">
        <v>3.36</v>
      </c>
      <c r="L261" s="42">
        <v>6.21</v>
      </c>
      <c r="M261" s="42">
        <v>67.94</v>
      </c>
      <c r="N261" s="42">
        <v>13.4</v>
      </c>
      <c r="O261" s="42">
        <v>115.37</v>
      </c>
      <c r="P261" s="42">
        <v>1.53</v>
      </c>
    </row>
    <row r="262" spans="1:16" ht="29.25" customHeight="1">
      <c r="B262" s="79" t="s">
        <v>165</v>
      </c>
      <c r="C262" s="26" t="s">
        <v>206</v>
      </c>
      <c r="D262" s="73">
        <v>60</v>
      </c>
      <c r="E262" s="42">
        <v>0.48</v>
      </c>
      <c r="F262" s="42">
        <v>0.06</v>
      </c>
      <c r="G262" s="42">
        <v>1.5</v>
      </c>
      <c r="H262" s="42">
        <v>8.4600000000000009</v>
      </c>
      <c r="I262" s="42">
        <v>0</v>
      </c>
      <c r="J262" s="42">
        <v>6</v>
      </c>
      <c r="K262" s="42">
        <v>0</v>
      </c>
      <c r="L262" s="42">
        <v>0</v>
      </c>
      <c r="M262" s="42">
        <v>13.98</v>
      </c>
      <c r="N262" s="42">
        <v>24.96</v>
      </c>
      <c r="O262" s="42">
        <v>8.4</v>
      </c>
      <c r="P262" s="42">
        <v>0.36</v>
      </c>
    </row>
    <row r="263" spans="1:16" ht="19.5" customHeight="1">
      <c r="B263" s="79" t="s">
        <v>265</v>
      </c>
      <c r="C263" s="26" t="s">
        <v>287</v>
      </c>
      <c r="D263" s="73">
        <v>60</v>
      </c>
      <c r="E263" s="42">
        <v>1.02</v>
      </c>
      <c r="F263" s="42">
        <v>1.8</v>
      </c>
      <c r="G263" s="42">
        <v>3.6</v>
      </c>
      <c r="H263" s="42">
        <v>34.68</v>
      </c>
      <c r="I263" s="42">
        <v>0</v>
      </c>
      <c r="J263" s="42">
        <v>3.72</v>
      </c>
      <c r="K263" s="42">
        <v>0</v>
      </c>
      <c r="L263" s="42">
        <v>1.32</v>
      </c>
      <c r="M263" s="42">
        <v>21.84</v>
      </c>
      <c r="N263" s="42">
        <v>21.84</v>
      </c>
      <c r="O263" s="42">
        <v>7.98</v>
      </c>
      <c r="P263" s="42">
        <v>0.42</v>
      </c>
    </row>
    <row r="264" spans="1:16" ht="18.75" customHeight="1">
      <c r="B264" s="79"/>
      <c r="C264" s="26" t="s">
        <v>172</v>
      </c>
      <c r="D264" s="73"/>
      <c r="E264" s="66">
        <v>0.75</v>
      </c>
      <c r="F264" s="66">
        <v>0.93</v>
      </c>
      <c r="G264" s="66">
        <v>2.5499999999999998</v>
      </c>
      <c r="H264" s="66">
        <v>21.57</v>
      </c>
      <c r="I264" s="66">
        <v>0</v>
      </c>
      <c r="J264" s="66">
        <v>4.8600000000000003</v>
      </c>
      <c r="K264" s="66">
        <v>0</v>
      </c>
      <c r="L264" s="66">
        <v>0.66</v>
      </c>
      <c r="M264" s="66">
        <v>17.91</v>
      </c>
      <c r="N264" s="66">
        <v>23.4</v>
      </c>
      <c r="O264" s="66">
        <v>8.1900000000000013</v>
      </c>
      <c r="P264" s="66">
        <v>0.39</v>
      </c>
    </row>
    <row r="265" spans="1:16" ht="13.9" customHeight="1">
      <c r="B265" s="79" t="s">
        <v>182</v>
      </c>
      <c r="C265" s="26" t="s">
        <v>258</v>
      </c>
      <c r="D265" s="73" t="s">
        <v>260</v>
      </c>
      <c r="E265" s="42">
        <v>5.72</v>
      </c>
      <c r="F265" s="42">
        <v>6.99</v>
      </c>
      <c r="G265" s="42">
        <v>21.11</v>
      </c>
      <c r="H265" s="42">
        <v>170.23</v>
      </c>
      <c r="I265" s="42">
        <v>0.06</v>
      </c>
      <c r="J265" s="42">
        <v>1.1200000000000001</v>
      </c>
      <c r="K265" s="42">
        <v>0.05</v>
      </c>
      <c r="L265" s="42">
        <v>1.33</v>
      </c>
      <c r="M265" s="42">
        <v>40.4</v>
      </c>
      <c r="N265" s="42">
        <v>56.7</v>
      </c>
      <c r="O265" s="42">
        <v>13.6</v>
      </c>
      <c r="P265" s="42">
        <v>0.56999999999999995</v>
      </c>
    </row>
    <row r="266" spans="1:16" ht="13.9" customHeight="1">
      <c r="B266" s="79"/>
      <c r="C266" s="26" t="s">
        <v>100</v>
      </c>
      <c r="D266" s="73"/>
      <c r="E266" s="66">
        <v>5.88</v>
      </c>
      <c r="F266" s="66">
        <v>6.7733333333333334</v>
      </c>
      <c r="G266" s="66">
        <v>8.5566666666666666</v>
      </c>
      <c r="H266" s="66">
        <v>118.70666666666666</v>
      </c>
      <c r="I266" s="66">
        <v>0.24666666666666667</v>
      </c>
      <c r="J266" s="66">
        <v>2.0100000000000002</v>
      </c>
      <c r="K266" s="66">
        <v>1.1366666666666665</v>
      </c>
      <c r="L266" s="66">
        <v>2.7333333333333329</v>
      </c>
      <c r="M266" s="66">
        <v>42.083333333333336</v>
      </c>
      <c r="N266" s="66">
        <v>31.166666666666668</v>
      </c>
      <c r="O266" s="66">
        <v>45.72</v>
      </c>
      <c r="P266" s="66">
        <v>0.83000000000000007</v>
      </c>
    </row>
    <row r="267" spans="1:16" ht="14.45" customHeight="1">
      <c r="B267" s="79" t="s">
        <v>59</v>
      </c>
      <c r="C267" s="26" t="s">
        <v>20</v>
      </c>
      <c r="D267" s="73">
        <v>30</v>
      </c>
      <c r="E267" s="42">
        <v>2.2999999999999998</v>
      </c>
      <c r="F267" s="42">
        <v>0.20000000000000004</v>
      </c>
      <c r="G267" s="42">
        <v>14.8</v>
      </c>
      <c r="H267" s="42">
        <v>70.2</v>
      </c>
      <c r="I267" s="42">
        <v>0</v>
      </c>
      <c r="J267" s="42">
        <v>0</v>
      </c>
      <c r="K267" s="42">
        <v>0</v>
      </c>
      <c r="L267" s="42">
        <v>0.3</v>
      </c>
      <c r="M267" s="42">
        <v>6</v>
      </c>
      <c r="N267" s="42">
        <v>19.5</v>
      </c>
      <c r="O267" s="42">
        <v>4.2</v>
      </c>
      <c r="P267" s="42">
        <v>0.3</v>
      </c>
    </row>
    <row r="268" spans="1:16" ht="16.149999999999999" customHeight="1">
      <c r="B268" s="79" t="s">
        <v>102</v>
      </c>
      <c r="C268" s="26" t="s">
        <v>213</v>
      </c>
      <c r="D268" s="73">
        <v>60</v>
      </c>
      <c r="E268" s="42">
        <v>3.3</v>
      </c>
      <c r="F268" s="42">
        <v>3.18</v>
      </c>
      <c r="G268" s="42">
        <v>18</v>
      </c>
      <c r="H268" s="42">
        <v>113.82</v>
      </c>
      <c r="I268" s="42">
        <v>7.8000000000000014E-2</v>
      </c>
      <c r="J268" s="42">
        <v>0</v>
      </c>
      <c r="K268" s="42">
        <v>0</v>
      </c>
      <c r="L268" s="42">
        <v>1.02</v>
      </c>
      <c r="M268" s="42">
        <v>4.2</v>
      </c>
      <c r="N268" s="42">
        <v>37.799999999999997</v>
      </c>
      <c r="O268" s="42">
        <v>15</v>
      </c>
      <c r="P268" s="42">
        <v>0.84</v>
      </c>
    </row>
    <row r="269" spans="1:16" ht="15.6" customHeight="1">
      <c r="A269" s="41">
        <v>9</v>
      </c>
      <c r="B269" s="79"/>
      <c r="C269" s="26" t="s">
        <v>226</v>
      </c>
      <c r="D269" s="73">
        <v>200</v>
      </c>
      <c r="E269" s="42">
        <v>5.8</v>
      </c>
      <c r="F269" s="42">
        <v>6.4</v>
      </c>
      <c r="G269" s="42">
        <v>9.4</v>
      </c>
      <c r="H269" s="42">
        <v>118.4</v>
      </c>
      <c r="I269" s="42">
        <v>0.1</v>
      </c>
      <c r="J269" s="42">
        <v>2.6</v>
      </c>
      <c r="K269" s="42">
        <v>0</v>
      </c>
      <c r="L269" s="42">
        <v>0</v>
      </c>
      <c r="M269" s="42">
        <v>240</v>
      </c>
      <c r="N269" s="42">
        <v>180</v>
      </c>
      <c r="O269" s="42">
        <v>28</v>
      </c>
      <c r="P269" s="42">
        <v>0.2</v>
      </c>
    </row>
    <row r="270" spans="1:16" ht="14.45" customHeight="1">
      <c r="A270" s="41">
        <v>9</v>
      </c>
      <c r="B270" s="79" t="s">
        <v>266</v>
      </c>
      <c r="C270" s="26" t="s">
        <v>171</v>
      </c>
      <c r="D270" s="73" t="s">
        <v>262</v>
      </c>
      <c r="E270" s="42">
        <v>0.14000000000000001</v>
      </c>
      <c r="F270" s="42">
        <v>0.02</v>
      </c>
      <c r="G270" s="42">
        <v>15.2</v>
      </c>
      <c r="H270" s="42">
        <v>61.54</v>
      </c>
      <c r="I270" s="42">
        <v>0</v>
      </c>
      <c r="J270" s="42">
        <v>2.84</v>
      </c>
      <c r="K270" s="42">
        <v>0</v>
      </c>
      <c r="L270" s="42">
        <v>0.02</v>
      </c>
      <c r="M270" s="42">
        <v>14.2</v>
      </c>
      <c r="N270" s="42">
        <v>4.4000000000000004</v>
      </c>
      <c r="O270" s="42">
        <v>2.4</v>
      </c>
      <c r="P270" s="42">
        <v>0.36</v>
      </c>
    </row>
    <row r="271" spans="1:16" ht="14.45" customHeight="1">
      <c r="A271" s="41">
        <v>9</v>
      </c>
      <c r="B271" s="61"/>
      <c r="C271" s="61" t="s">
        <v>18</v>
      </c>
      <c r="D271" s="62"/>
      <c r="E271" s="61">
        <v>17.420000000000002</v>
      </c>
      <c r="F271" s="72">
        <v>16.573333333333334</v>
      </c>
      <c r="G271" s="72">
        <v>65.956666666666663</v>
      </c>
      <c r="H271" s="72">
        <v>482.66666666666669</v>
      </c>
      <c r="I271" s="72">
        <v>0.42466666666666664</v>
      </c>
      <c r="J271" s="72">
        <v>7.45</v>
      </c>
      <c r="K271" s="72">
        <v>1.1366666666666665</v>
      </c>
      <c r="L271" s="72">
        <v>4.0733333333333324</v>
      </c>
      <c r="M271" s="72">
        <v>306.48333333333335</v>
      </c>
      <c r="N271" s="72">
        <v>272.86666666666667</v>
      </c>
      <c r="O271" s="72">
        <v>95.320000000000007</v>
      </c>
      <c r="P271" s="72">
        <v>2.5300000000000002</v>
      </c>
    </row>
    <row r="272" spans="1:16" ht="12.6" customHeight="1">
      <c r="A272" s="41">
        <v>9</v>
      </c>
      <c r="B272" s="94" t="s">
        <v>19</v>
      </c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1:16" ht="18" customHeight="1">
      <c r="A273" s="41">
        <v>9</v>
      </c>
      <c r="B273" s="61" t="s">
        <v>203</v>
      </c>
      <c r="C273" s="26" t="s">
        <v>236</v>
      </c>
      <c r="D273" s="62">
        <v>60</v>
      </c>
      <c r="E273" s="43">
        <v>0.84</v>
      </c>
      <c r="F273" s="43">
        <v>3.6</v>
      </c>
      <c r="G273" s="43">
        <v>4.9800000000000004</v>
      </c>
      <c r="H273" s="43">
        <v>55.680000000000007</v>
      </c>
      <c r="I273" s="43">
        <v>0</v>
      </c>
      <c r="J273" s="43">
        <v>5.7</v>
      </c>
      <c r="K273" s="43">
        <v>0</v>
      </c>
      <c r="L273" s="43">
        <v>1.6380000000000001</v>
      </c>
      <c r="M273" s="43">
        <v>21</v>
      </c>
      <c r="N273" s="43">
        <v>24.54</v>
      </c>
      <c r="O273" s="43">
        <v>12.54</v>
      </c>
      <c r="P273" s="43">
        <v>0.78</v>
      </c>
    </row>
    <row r="274" spans="1:16" ht="16.149999999999999" customHeight="1">
      <c r="A274" s="41">
        <v>9</v>
      </c>
      <c r="B274" s="70" t="s">
        <v>191</v>
      </c>
      <c r="C274" s="26" t="s">
        <v>124</v>
      </c>
      <c r="D274" s="71" t="s">
        <v>256</v>
      </c>
      <c r="E274" s="43">
        <v>1.98</v>
      </c>
      <c r="F274" s="43">
        <v>2.4200000000000004</v>
      </c>
      <c r="G274" s="43">
        <v>13.64</v>
      </c>
      <c r="H274" s="43">
        <v>84.26</v>
      </c>
      <c r="I274" s="43">
        <v>0</v>
      </c>
      <c r="J274" s="43">
        <v>0</v>
      </c>
      <c r="K274" s="43">
        <v>9.6800000000000015</v>
      </c>
      <c r="L274" s="43">
        <v>1.1000000000000001</v>
      </c>
      <c r="M274" s="43">
        <v>26.18</v>
      </c>
      <c r="N274" s="43">
        <v>26.18</v>
      </c>
      <c r="O274" s="43">
        <v>63.58</v>
      </c>
      <c r="P274" s="43">
        <v>1.1000000000000001</v>
      </c>
    </row>
    <row r="275" spans="1:16" ht="14.45" customHeight="1">
      <c r="A275" s="41">
        <v>9</v>
      </c>
      <c r="B275" s="70" t="s">
        <v>255</v>
      </c>
      <c r="C275" s="26" t="s">
        <v>254</v>
      </c>
      <c r="D275" s="71">
        <v>90</v>
      </c>
      <c r="E275" s="43">
        <v>8.2799999999999994</v>
      </c>
      <c r="F275" s="43">
        <v>12.96</v>
      </c>
      <c r="G275" s="43">
        <v>4.8600000000000003</v>
      </c>
      <c r="H275" s="43">
        <v>141.30000000000001</v>
      </c>
      <c r="I275" s="43">
        <v>0.18</v>
      </c>
      <c r="J275" s="43">
        <v>0.27</v>
      </c>
      <c r="K275" s="43">
        <v>1.8000000000000002E-2</v>
      </c>
      <c r="L275" s="43">
        <v>2.0699999999999998</v>
      </c>
      <c r="M275" s="43">
        <v>14.13</v>
      </c>
      <c r="N275" s="43">
        <v>108.63</v>
      </c>
      <c r="O275" s="43">
        <v>15.840000000000002</v>
      </c>
      <c r="P275" s="43">
        <v>1.2599999999999998</v>
      </c>
    </row>
    <row r="276" spans="1:16" ht="15.6" customHeight="1">
      <c r="B276" s="70" t="s">
        <v>187</v>
      </c>
      <c r="C276" s="26" t="s">
        <v>147</v>
      </c>
      <c r="D276" s="71">
        <v>150</v>
      </c>
      <c r="E276" s="43">
        <v>5.52</v>
      </c>
      <c r="F276" s="43">
        <v>4.5149999999999997</v>
      </c>
      <c r="G276" s="43">
        <v>24.945</v>
      </c>
      <c r="H276" s="43">
        <v>156.495</v>
      </c>
      <c r="I276" s="43">
        <v>0.06</v>
      </c>
      <c r="J276" s="43">
        <v>0</v>
      </c>
      <c r="K276" s="43">
        <v>0.15</v>
      </c>
      <c r="L276" s="43">
        <v>0.97499999999999998</v>
      </c>
      <c r="M276" s="43">
        <v>4.8600000000000003</v>
      </c>
      <c r="N276" s="43">
        <v>37.17</v>
      </c>
      <c r="O276" s="43">
        <v>21.12</v>
      </c>
      <c r="P276" s="43">
        <v>1.1100000000000001</v>
      </c>
    </row>
    <row r="277" spans="1:16" ht="15.6" customHeight="1">
      <c r="B277" s="76"/>
      <c r="C277" s="26" t="s">
        <v>209</v>
      </c>
      <c r="D277" s="77">
        <v>150</v>
      </c>
      <c r="E277" s="43">
        <v>1.3999999999999997</v>
      </c>
      <c r="F277" s="43">
        <v>0.20000000000000004</v>
      </c>
      <c r="G277" s="43">
        <v>14.3</v>
      </c>
      <c r="H277" s="43">
        <v>64.599999999999994</v>
      </c>
      <c r="I277" s="43">
        <v>5.9999999999999991E-2</v>
      </c>
      <c r="J277" s="43">
        <v>15</v>
      </c>
      <c r="K277" s="43">
        <v>0</v>
      </c>
      <c r="L277" s="43">
        <v>1.7</v>
      </c>
      <c r="M277" s="43">
        <v>30</v>
      </c>
      <c r="N277" s="43">
        <v>51</v>
      </c>
      <c r="O277" s="43">
        <v>24</v>
      </c>
      <c r="P277" s="43">
        <v>0.9</v>
      </c>
    </row>
    <row r="278" spans="1:16" ht="15.6" customHeight="1">
      <c r="B278" s="70" t="s">
        <v>180</v>
      </c>
      <c r="C278" s="26" t="s">
        <v>58</v>
      </c>
      <c r="D278" s="71">
        <v>200</v>
      </c>
      <c r="E278" s="43">
        <v>0.66</v>
      </c>
      <c r="F278" s="43">
        <v>0.1</v>
      </c>
      <c r="G278" s="43">
        <v>28.02</v>
      </c>
      <c r="H278" s="43">
        <v>115.62</v>
      </c>
      <c r="I278" s="43">
        <v>0</v>
      </c>
      <c r="J278" s="43">
        <v>0.02</v>
      </c>
      <c r="K278" s="43">
        <v>0.68</v>
      </c>
      <c r="L278" s="43">
        <v>0.5</v>
      </c>
      <c r="M278" s="43">
        <v>32.479999999999997</v>
      </c>
      <c r="N278" s="43">
        <v>17.46</v>
      </c>
      <c r="O278" s="43">
        <v>23.44</v>
      </c>
      <c r="P278" s="43">
        <v>0.7</v>
      </c>
    </row>
    <row r="279" spans="1:16" ht="13.15" customHeight="1">
      <c r="A279" s="41">
        <v>9</v>
      </c>
      <c r="B279" s="70" t="s">
        <v>59</v>
      </c>
      <c r="C279" s="26" t="s">
        <v>20</v>
      </c>
      <c r="D279" s="71">
        <v>30</v>
      </c>
      <c r="E279" s="43">
        <v>2.2999999999999998</v>
      </c>
      <c r="F279" s="43">
        <v>0.20000000000000004</v>
      </c>
      <c r="G279" s="43">
        <v>14.8</v>
      </c>
      <c r="H279" s="43">
        <v>70.2</v>
      </c>
      <c r="I279" s="43">
        <v>0</v>
      </c>
      <c r="J279" s="43">
        <v>0</v>
      </c>
      <c r="K279" s="43">
        <v>0</v>
      </c>
      <c r="L279" s="43">
        <v>0.3</v>
      </c>
      <c r="M279" s="43">
        <v>6</v>
      </c>
      <c r="N279" s="43">
        <v>19.5</v>
      </c>
      <c r="O279" s="43">
        <v>4.2</v>
      </c>
      <c r="P279" s="43">
        <v>0.3</v>
      </c>
    </row>
    <row r="280" spans="1:16" ht="15.6" customHeight="1">
      <c r="A280" s="41">
        <v>9</v>
      </c>
      <c r="B280" s="70" t="s">
        <v>169</v>
      </c>
      <c r="C280" s="26" t="s">
        <v>21</v>
      </c>
      <c r="D280" s="71">
        <v>40</v>
      </c>
      <c r="E280" s="43">
        <v>2.6</v>
      </c>
      <c r="F280" s="43">
        <v>0.5</v>
      </c>
      <c r="G280" s="43">
        <v>15.8</v>
      </c>
      <c r="H280" s="43">
        <v>78.099999999999994</v>
      </c>
      <c r="I280" s="43">
        <v>0.1</v>
      </c>
      <c r="J280" s="43">
        <v>0</v>
      </c>
      <c r="K280" s="43">
        <v>0</v>
      </c>
      <c r="L280" s="43">
        <v>0.6</v>
      </c>
      <c r="M280" s="43">
        <v>11.599999999999998</v>
      </c>
      <c r="N280" s="43">
        <v>60</v>
      </c>
      <c r="O280" s="43">
        <v>18.8</v>
      </c>
      <c r="P280" s="43">
        <v>1.6</v>
      </c>
    </row>
    <row r="281" spans="1:16" ht="18" customHeight="1">
      <c r="A281" s="41">
        <v>9</v>
      </c>
      <c r="B281" s="61"/>
      <c r="C281" s="61" t="s">
        <v>18</v>
      </c>
      <c r="D281" s="62"/>
      <c r="E281" s="61">
        <v>23.58</v>
      </c>
      <c r="F281" s="67">
        <v>24.495000000000001</v>
      </c>
      <c r="G281" s="67">
        <v>121.34499999999998</v>
      </c>
      <c r="H281" s="67">
        <v>766.25500000000011</v>
      </c>
      <c r="I281" s="67">
        <v>0.4</v>
      </c>
      <c r="J281" s="67">
        <v>20.99</v>
      </c>
      <c r="K281" s="67">
        <v>10.528000000000002</v>
      </c>
      <c r="L281" s="67">
        <v>8.8829999999999991</v>
      </c>
      <c r="M281" s="67">
        <v>146.25</v>
      </c>
      <c r="N281" s="67">
        <v>344.47999999999996</v>
      </c>
      <c r="O281" s="67">
        <v>183.52</v>
      </c>
      <c r="P281" s="67">
        <v>7.75</v>
      </c>
    </row>
    <row r="282" spans="1:16" ht="18" customHeight="1">
      <c r="A282" s="41">
        <v>9</v>
      </c>
      <c r="B282" s="94" t="s">
        <v>22</v>
      </c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1:16" ht="15.6" customHeight="1">
      <c r="A283" s="41">
        <v>9</v>
      </c>
      <c r="B283" s="70" t="s">
        <v>214</v>
      </c>
      <c r="C283" s="26" t="s">
        <v>291</v>
      </c>
      <c r="D283" s="62" t="s">
        <v>118</v>
      </c>
      <c r="E283" s="43">
        <v>7.1821200000000003</v>
      </c>
      <c r="F283" s="43">
        <v>7.4697699999999996</v>
      </c>
      <c r="G283" s="43">
        <v>34.888920000000006</v>
      </c>
      <c r="H283" s="43">
        <v>235.51209</v>
      </c>
      <c r="I283" s="43">
        <v>0.16544</v>
      </c>
      <c r="J283" s="43">
        <v>3.1899999999999997E-3</v>
      </c>
      <c r="K283" s="43">
        <v>2.3540000000000002E-2</v>
      </c>
      <c r="L283" s="43">
        <v>2.6450599999999995</v>
      </c>
      <c r="M283" s="43">
        <v>26.210250000000002</v>
      </c>
      <c r="N283" s="43">
        <v>36.392400000000002</v>
      </c>
      <c r="O283" s="43">
        <v>138.17430000000002</v>
      </c>
      <c r="P283" s="43">
        <v>1.4329700000000001</v>
      </c>
    </row>
    <row r="284" spans="1:16" ht="14.45" hidden="1" customHeight="1">
      <c r="A284" s="41">
        <v>9</v>
      </c>
      <c r="B284" s="70" t="s">
        <v>214</v>
      </c>
      <c r="C284" s="26" t="s">
        <v>292</v>
      </c>
      <c r="D284" s="71">
        <v>150</v>
      </c>
      <c r="E284" s="43">
        <v>6.5</v>
      </c>
      <c r="F284" s="43">
        <v>6.6</v>
      </c>
      <c r="G284" s="43">
        <v>31.6</v>
      </c>
      <c r="H284" s="43">
        <v>211.8</v>
      </c>
      <c r="I284" s="43">
        <v>0.15</v>
      </c>
      <c r="J284" s="43">
        <v>0</v>
      </c>
      <c r="K284" s="43">
        <v>0.02</v>
      </c>
      <c r="L284" s="43">
        <v>2.4</v>
      </c>
      <c r="M284" s="43">
        <v>23</v>
      </c>
      <c r="N284" s="43">
        <v>33</v>
      </c>
      <c r="O284" s="43">
        <v>125</v>
      </c>
      <c r="P284" s="43">
        <v>1.3</v>
      </c>
    </row>
    <row r="285" spans="1:16" ht="14.45" hidden="1" customHeight="1">
      <c r="B285" s="70" t="s">
        <v>275</v>
      </c>
      <c r="C285" s="26" t="s">
        <v>257</v>
      </c>
      <c r="D285" s="71">
        <v>10</v>
      </c>
      <c r="E285" s="43">
        <v>0.29199999999999998</v>
      </c>
      <c r="F285" s="43">
        <v>1.9069999999999998</v>
      </c>
      <c r="G285" s="43">
        <v>1.1719999999999999</v>
      </c>
      <c r="H285" s="43">
        <v>23.019000000000002</v>
      </c>
      <c r="I285" s="43">
        <v>4.0000000000000001E-3</v>
      </c>
      <c r="J285" s="43">
        <v>2.8999999999999998E-2</v>
      </c>
      <c r="K285" s="43">
        <v>1.4000000000000002E-2</v>
      </c>
      <c r="L285" s="43">
        <v>4.6000000000000006E-2</v>
      </c>
      <c r="M285" s="43">
        <v>8.2750000000000004</v>
      </c>
      <c r="N285" s="43">
        <v>0.84</v>
      </c>
      <c r="O285" s="43">
        <v>6.13</v>
      </c>
      <c r="P285" s="43">
        <v>2.7000000000000003E-2</v>
      </c>
    </row>
    <row r="286" spans="1:16" ht="14.45" customHeight="1">
      <c r="B286" s="70" t="s">
        <v>178</v>
      </c>
      <c r="C286" s="26" t="s">
        <v>53</v>
      </c>
      <c r="D286" s="71">
        <v>200</v>
      </c>
      <c r="E286" s="43">
        <v>0.57999999999999996</v>
      </c>
      <c r="F286" s="43">
        <v>0.06</v>
      </c>
      <c r="G286" s="43">
        <v>30.2</v>
      </c>
      <c r="H286" s="43">
        <v>123.66</v>
      </c>
      <c r="I286" s="43">
        <v>0</v>
      </c>
      <c r="J286" s="43">
        <v>1.1000000000000001</v>
      </c>
      <c r="K286" s="43">
        <v>0</v>
      </c>
      <c r="L286" s="43">
        <v>0.18</v>
      </c>
      <c r="M286" s="43">
        <v>15.7</v>
      </c>
      <c r="N286" s="43">
        <v>16.32</v>
      </c>
      <c r="O286" s="43">
        <v>3.36</v>
      </c>
      <c r="P286" s="43">
        <v>0.38</v>
      </c>
    </row>
    <row r="287" spans="1:16" ht="15.6" customHeight="1">
      <c r="A287" s="41">
        <v>9</v>
      </c>
      <c r="B287" s="61"/>
      <c r="C287" s="61" t="s">
        <v>18</v>
      </c>
      <c r="D287" s="62"/>
      <c r="E287" s="61">
        <v>7.7621200000000004</v>
      </c>
      <c r="F287" s="70">
        <v>7.5297699999999992</v>
      </c>
      <c r="G287" s="70">
        <v>65.088920000000002</v>
      </c>
      <c r="H287" s="70">
        <v>359.17209000000003</v>
      </c>
      <c r="I287" s="70">
        <v>0.16544</v>
      </c>
      <c r="J287" s="70">
        <v>1.1031900000000001</v>
      </c>
      <c r="K287" s="70">
        <v>2.3540000000000002E-2</v>
      </c>
      <c r="L287" s="70">
        <v>2.8250599999999997</v>
      </c>
      <c r="M287" s="70">
        <v>41.910250000000005</v>
      </c>
      <c r="N287" s="70">
        <v>52.712400000000002</v>
      </c>
      <c r="O287" s="70">
        <v>141.53430000000003</v>
      </c>
      <c r="P287" s="70">
        <v>1.81297</v>
      </c>
    </row>
    <row r="288" spans="1:16" ht="13.9" customHeight="1">
      <c r="A288" s="41">
        <v>9</v>
      </c>
      <c r="B288" s="61"/>
      <c r="C288" s="61" t="s">
        <v>33</v>
      </c>
      <c r="D288" s="62"/>
      <c r="E288" s="61">
        <f>SUM(E271+E281+E287)</f>
        <v>48.762120000000003</v>
      </c>
      <c r="F288" s="86">
        <f t="shared" ref="F288:P288" si="21">SUM(F271+F281+F287)</f>
        <v>48.598103333333334</v>
      </c>
      <c r="G288" s="86">
        <f t="shared" si="21"/>
        <v>252.39058666666665</v>
      </c>
      <c r="H288" s="86">
        <f t="shared" si="21"/>
        <v>1608.0937566666669</v>
      </c>
      <c r="I288" s="86">
        <f t="shared" si="21"/>
        <v>0.99010666666666669</v>
      </c>
      <c r="J288" s="86">
        <f t="shared" si="21"/>
        <v>29.543189999999999</v>
      </c>
      <c r="K288" s="86">
        <f t="shared" si="21"/>
        <v>11.68820666666667</v>
      </c>
      <c r="L288" s="86">
        <f t="shared" si="21"/>
        <v>15.78139333333333</v>
      </c>
      <c r="M288" s="86">
        <f t="shared" si="21"/>
        <v>494.64358333333337</v>
      </c>
      <c r="N288" s="86">
        <f t="shared" si="21"/>
        <v>670.05906666666658</v>
      </c>
      <c r="O288" s="86">
        <f t="shared" si="21"/>
        <v>420.37430000000006</v>
      </c>
      <c r="P288" s="86">
        <f t="shared" si="21"/>
        <v>12.092970000000001</v>
      </c>
    </row>
    <row r="289" spans="1:16" s="36" customFormat="1" ht="20.100000000000001" customHeight="1">
      <c r="B289" s="44"/>
      <c r="C289" s="44"/>
      <c r="D289" s="45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 s="36" customFormat="1" ht="20.100000000000001" customHeight="1">
      <c r="B290" s="37" t="s">
        <v>163</v>
      </c>
      <c r="C290" s="38"/>
      <c r="D290" s="45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s="36" customFormat="1" ht="20.100000000000001" customHeight="1">
      <c r="B291" s="37" t="s">
        <v>159</v>
      </c>
      <c r="C291" s="38"/>
      <c r="D291" s="45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 s="36" customFormat="1" ht="20.100000000000001" customHeight="1">
      <c r="B292" s="37" t="s">
        <v>152</v>
      </c>
      <c r="C292" s="38"/>
      <c r="D292" s="45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 s="36" customFormat="1" ht="20.100000000000001" hidden="1" customHeight="1">
      <c r="B293" s="44"/>
      <c r="C293" s="44"/>
      <c r="D293" s="45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 s="36" customFormat="1" ht="37.5" customHeight="1">
      <c r="B294" s="96" t="s">
        <v>0</v>
      </c>
      <c r="C294" s="96" t="s">
        <v>1</v>
      </c>
      <c r="D294" s="97" t="s">
        <v>2</v>
      </c>
      <c r="E294" s="94" t="s">
        <v>3</v>
      </c>
      <c r="F294" s="94"/>
      <c r="G294" s="94"/>
      <c r="H294" s="94" t="s">
        <v>4</v>
      </c>
      <c r="I294" s="94" t="s">
        <v>5</v>
      </c>
      <c r="J294" s="94"/>
      <c r="K294" s="94"/>
      <c r="L294" s="94"/>
      <c r="M294" s="94" t="s">
        <v>6</v>
      </c>
      <c r="N294" s="94"/>
      <c r="O294" s="94"/>
      <c r="P294" s="94"/>
    </row>
    <row r="295" spans="1:16" s="36" customFormat="1" ht="22.9" customHeight="1">
      <c r="B295" s="96"/>
      <c r="C295" s="96"/>
      <c r="D295" s="97"/>
      <c r="E295" s="61" t="s">
        <v>7</v>
      </c>
      <c r="F295" s="61" t="s">
        <v>8</v>
      </c>
      <c r="G295" s="61" t="s">
        <v>9</v>
      </c>
      <c r="H295" s="94"/>
      <c r="I295" s="61" t="s">
        <v>153</v>
      </c>
      <c r="J295" s="61" t="s">
        <v>10</v>
      </c>
      <c r="K295" s="61" t="s">
        <v>11</v>
      </c>
      <c r="L295" s="61" t="s">
        <v>12</v>
      </c>
      <c r="M295" s="61" t="s">
        <v>13</v>
      </c>
      <c r="N295" s="61" t="s">
        <v>14</v>
      </c>
      <c r="O295" s="61" t="s">
        <v>15</v>
      </c>
      <c r="P295" s="61" t="s">
        <v>16</v>
      </c>
    </row>
    <row r="296" spans="1:16" ht="13.9" customHeight="1">
      <c r="A296" s="41">
        <v>10</v>
      </c>
      <c r="B296" s="94" t="s">
        <v>17</v>
      </c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1:16" ht="30.75" customHeight="1">
      <c r="A297" s="41">
        <v>10</v>
      </c>
      <c r="B297" s="56" t="s">
        <v>223</v>
      </c>
      <c r="C297" s="26" t="s">
        <v>234</v>
      </c>
      <c r="D297" s="60" t="s">
        <v>312</v>
      </c>
      <c r="E297" s="57">
        <v>6.14</v>
      </c>
      <c r="F297" s="57">
        <v>8.18</v>
      </c>
      <c r="G297" s="57">
        <v>26.78</v>
      </c>
      <c r="H297" s="57">
        <v>205.34</v>
      </c>
      <c r="I297" s="57">
        <v>0.05</v>
      </c>
      <c r="J297" s="57">
        <v>4.96</v>
      </c>
      <c r="K297" s="57">
        <v>0.31</v>
      </c>
      <c r="L297" s="57">
        <v>1.55</v>
      </c>
      <c r="M297" s="57">
        <v>134.28</v>
      </c>
      <c r="N297" s="57">
        <v>146.01</v>
      </c>
      <c r="O297" s="57">
        <v>31.12</v>
      </c>
      <c r="P297" s="57">
        <v>0.47</v>
      </c>
    </row>
    <row r="298" spans="1:16" ht="14.45" customHeight="1">
      <c r="B298" s="92" t="s">
        <v>104</v>
      </c>
      <c r="C298" s="26" t="s">
        <v>24</v>
      </c>
      <c r="D298" s="93">
        <v>30</v>
      </c>
      <c r="E298" s="42">
        <v>2.4</v>
      </c>
      <c r="F298" s="42">
        <v>7.4999999999999997E-2</v>
      </c>
      <c r="G298" s="42">
        <v>15.9</v>
      </c>
      <c r="H298" s="42">
        <v>73.875</v>
      </c>
      <c r="I298" s="42">
        <v>3.3000000000000002E-2</v>
      </c>
      <c r="J298" s="42">
        <v>0</v>
      </c>
      <c r="K298" s="42">
        <v>0</v>
      </c>
      <c r="L298" s="42">
        <v>0.51</v>
      </c>
      <c r="M298" s="42">
        <v>5.7</v>
      </c>
      <c r="N298" s="42">
        <v>19.5</v>
      </c>
      <c r="O298" s="42">
        <v>3.9</v>
      </c>
      <c r="P298" s="42">
        <v>0.36</v>
      </c>
    </row>
    <row r="299" spans="1:16" ht="14.45" customHeight="1">
      <c r="B299" s="56" t="s">
        <v>212</v>
      </c>
      <c r="C299" s="26" t="s">
        <v>183</v>
      </c>
      <c r="D299" s="71">
        <v>10</v>
      </c>
      <c r="E299" s="57">
        <v>0.25</v>
      </c>
      <c r="F299" s="57">
        <v>5.3</v>
      </c>
      <c r="G299" s="57">
        <v>1.89</v>
      </c>
      <c r="H299" s="57">
        <v>56.26</v>
      </c>
      <c r="I299" s="57">
        <v>1E-3</v>
      </c>
      <c r="J299" s="57">
        <v>0</v>
      </c>
      <c r="K299" s="57">
        <v>0.04</v>
      </c>
      <c r="L299" s="57">
        <v>0.1</v>
      </c>
      <c r="M299" s="57">
        <v>2.4</v>
      </c>
      <c r="N299" s="57">
        <v>3</v>
      </c>
      <c r="O299" s="57">
        <v>0</v>
      </c>
      <c r="P299" s="57">
        <v>0.02</v>
      </c>
    </row>
    <row r="300" spans="1:16" ht="15.6" customHeight="1">
      <c r="B300" s="56"/>
      <c r="C300" s="26" t="s">
        <v>209</v>
      </c>
      <c r="D300" s="71">
        <v>150</v>
      </c>
      <c r="E300" s="57">
        <v>1.3999999999999997</v>
      </c>
      <c r="F300" s="57">
        <v>0.20000000000000004</v>
      </c>
      <c r="G300" s="57">
        <v>14.3</v>
      </c>
      <c r="H300" s="57">
        <v>64.599999999999994</v>
      </c>
      <c r="I300" s="57">
        <v>5.9999999999999991E-2</v>
      </c>
      <c r="J300" s="57">
        <v>15</v>
      </c>
      <c r="K300" s="57">
        <v>0</v>
      </c>
      <c r="L300" s="57">
        <v>1.7</v>
      </c>
      <c r="M300" s="57">
        <v>30</v>
      </c>
      <c r="N300" s="57">
        <v>51</v>
      </c>
      <c r="O300" s="57">
        <v>24</v>
      </c>
      <c r="P300" s="57">
        <v>0.9</v>
      </c>
    </row>
    <row r="301" spans="1:16" ht="15.6" customHeight="1">
      <c r="B301" s="56" t="s">
        <v>278</v>
      </c>
      <c r="C301" s="26" t="s">
        <v>26</v>
      </c>
      <c r="D301" s="71" t="s">
        <v>249</v>
      </c>
      <c r="E301" s="57">
        <v>0.08</v>
      </c>
      <c r="F301" s="57">
        <v>0.02</v>
      </c>
      <c r="G301" s="57">
        <v>15</v>
      </c>
      <c r="H301" s="57">
        <v>60.5</v>
      </c>
      <c r="I301" s="57">
        <v>0</v>
      </c>
      <c r="J301" s="57">
        <v>0</v>
      </c>
      <c r="K301" s="57">
        <v>0.04</v>
      </c>
      <c r="L301" s="57">
        <v>0</v>
      </c>
      <c r="M301" s="57">
        <v>11.1</v>
      </c>
      <c r="N301" s="57">
        <v>1.4</v>
      </c>
      <c r="O301" s="57">
        <v>2.8</v>
      </c>
      <c r="P301" s="57">
        <v>0.28000000000000003</v>
      </c>
    </row>
    <row r="302" spans="1:16" ht="14.45" customHeight="1">
      <c r="A302" s="41">
        <v>10</v>
      </c>
      <c r="B302" s="61"/>
      <c r="C302" s="61" t="s">
        <v>18</v>
      </c>
      <c r="D302" s="62"/>
      <c r="E302" s="61">
        <f>SUM(E297:E301)</f>
        <v>10.27</v>
      </c>
      <c r="F302" s="88">
        <f t="shared" ref="F302:P302" si="22">SUM(F297:F301)</f>
        <v>13.774999999999999</v>
      </c>
      <c r="G302" s="88">
        <f t="shared" si="22"/>
        <v>73.87</v>
      </c>
      <c r="H302" s="88">
        <f t="shared" si="22"/>
        <v>460.57500000000005</v>
      </c>
      <c r="I302" s="88">
        <f t="shared" si="22"/>
        <v>0.14399999999999999</v>
      </c>
      <c r="J302" s="88">
        <f t="shared" si="22"/>
        <v>19.96</v>
      </c>
      <c r="K302" s="88">
        <f t="shared" si="22"/>
        <v>0.38999999999999996</v>
      </c>
      <c r="L302" s="88">
        <f t="shared" si="22"/>
        <v>3.8600000000000003</v>
      </c>
      <c r="M302" s="88">
        <f t="shared" si="22"/>
        <v>183.48</v>
      </c>
      <c r="N302" s="88">
        <f t="shared" si="22"/>
        <v>220.91</v>
      </c>
      <c r="O302" s="88">
        <f t="shared" si="22"/>
        <v>61.82</v>
      </c>
      <c r="P302" s="88">
        <f t="shared" si="22"/>
        <v>2.0300000000000002</v>
      </c>
    </row>
    <row r="303" spans="1:16" ht="14.45" customHeight="1">
      <c r="A303" s="41">
        <v>10</v>
      </c>
      <c r="B303" s="94" t="s">
        <v>19</v>
      </c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1:16" ht="18" customHeight="1">
      <c r="A304" s="41">
        <v>10</v>
      </c>
      <c r="B304" s="61" t="s">
        <v>235</v>
      </c>
      <c r="C304" s="26" t="s">
        <v>237</v>
      </c>
      <c r="D304" s="62">
        <v>60</v>
      </c>
      <c r="E304" s="43">
        <v>3.8640000000000003</v>
      </c>
      <c r="F304" s="43">
        <v>3.3539999999999996</v>
      </c>
      <c r="G304" s="43">
        <v>22.71</v>
      </c>
      <c r="H304" s="43">
        <v>136.482</v>
      </c>
      <c r="I304" s="43">
        <v>0</v>
      </c>
      <c r="J304" s="43">
        <v>0.21</v>
      </c>
      <c r="K304" s="43">
        <v>0</v>
      </c>
      <c r="L304" s="43">
        <v>2.0580000000000003</v>
      </c>
      <c r="M304" s="43">
        <v>50.591999999999999</v>
      </c>
      <c r="N304" s="43">
        <v>46.332000000000001</v>
      </c>
      <c r="O304" s="43">
        <v>178.65</v>
      </c>
      <c r="P304" s="43">
        <v>2.34</v>
      </c>
    </row>
    <row r="305" spans="1:16" ht="28.9" customHeight="1">
      <c r="B305" s="70" t="s">
        <v>204</v>
      </c>
      <c r="C305" s="26" t="s">
        <v>192</v>
      </c>
      <c r="D305" s="62" t="s">
        <v>149</v>
      </c>
      <c r="E305" s="43">
        <v>1.4249999999999998</v>
      </c>
      <c r="F305" s="43">
        <v>4.1500000000000004</v>
      </c>
      <c r="G305" s="43">
        <v>6.4349999999999996</v>
      </c>
      <c r="H305" s="43">
        <v>68.790000000000006</v>
      </c>
      <c r="I305" s="43">
        <v>5.0000000000000001E-4</v>
      </c>
      <c r="J305" s="43">
        <v>5.0000000000000001E-3</v>
      </c>
      <c r="K305" s="43">
        <v>13.599999999999998</v>
      </c>
      <c r="L305" s="43">
        <v>1.8049999999999999</v>
      </c>
      <c r="M305" s="43">
        <v>40.299999999999997</v>
      </c>
      <c r="N305" s="43">
        <v>18.400000000000002</v>
      </c>
      <c r="O305" s="43">
        <v>39.299999999999997</v>
      </c>
      <c r="P305" s="43">
        <v>0.6</v>
      </c>
    </row>
    <row r="306" spans="1:16" ht="14.45" hidden="1" customHeight="1">
      <c r="A306" s="41">
        <v>10</v>
      </c>
      <c r="B306" s="70"/>
      <c r="C306" s="26" t="s">
        <v>193</v>
      </c>
      <c r="D306" s="71">
        <v>200</v>
      </c>
      <c r="E306" s="43">
        <v>1.4</v>
      </c>
      <c r="F306" s="43">
        <v>4</v>
      </c>
      <c r="G306" s="43">
        <v>6.4</v>
      </c>
      <c r="H306" s="43">
        <v>67.2</v>
      </c>
      <c r="I306" s="43">
        <v>0</v>
      </c>
      <c r="J306" s="43">
        <v>0</v>
      </c>
      <c r="K306" s="43">
        <v>12.6</v>
      </c>
      <c r="L306" s="43">
        <v>1.8</v>
      </c>
      <c r="M306" s="43">
        <v>39.4</v>
      </c>
      <c r="N306" s="43">
        <v>17.8</v>
      </c>
      <c r="O306" s="43">
        <v>39.200000000000003</v>
      </c>
      <c r="P306" s="43">
        <v>0.6</v>
      </c>
    </row>
    <row r="307" spans="1:16" ht="16.149999999999999" hidden="1" customHeight="1">
      <c r="B307" s="70"/>
      <c r="C307" s="26" t="s">
        <v>175</v>
      </c>
      <c r="D307" s="71">
        <v>10</v>
      </c>
      <c r="E307" s="43">
        <v>2.5000000000000001E-2</v>
      </c>
      <c r="F307" s="43">
        <v>0.15</v>
      </c>
      <c r="G307" s="43">
        <v>3.5000000000000003E-2</v>
      </c>
      <c r="H307" s="43">
        <v>1.59</v>
      </c>
      <c r="I307" s="43">
        <v>5.0000000000000001E-4</v>
      </c>
      <c r="J307" s="43">
        <v>5.0000000000000001E-3</v>
      </c>
      <c r="K307" s="43">
        <v>1</v>
      </c>
      <c r="L307" s="43">
        <v>5.0000000000000001E-3</v>
      </c>
      <c r="M307" s="43">
        <v>0.9</v>
      </c>
      <c r="N307" s="43">
        <v>0.6</v>
      </c>
      <c r="O307" s="43">
        <v>0.1</v>
      </c>
      <c r="P307" s="43">
        <v>0</v>
      </c>
    </row>
    <row r="308" spans="1:16" ht="16.149999999999999" customHeight="1">
      <c r="A308" s="41">
        <v>10</v>
      </c>
      <c r="B308" s="70" t="s">
        <v>194</v>
      </c>
      <c r="C308" s="26" t="s">
        <v>313</v>
      </c>
      <c r="D308" s="71">
        <v>90</v>
      </c>
      <c r="E308" s="43">
        <v>14.31</v>
      </c>
      <c r="F308" s="43">
        <v>8.64</v>
      </c>
      <c r="G308" s="43">
        <v>10.8</v>
      </c>
      <c r="H308" s="43">
        <v>178.2</v>
      </c>
      <c r="I308" s="43">
        <v>0.18</v>
      </c>
      <c r="J308" s="43">
        <v>0.09</v>
      </c>
      <c r="K308" s="43">
        <v>0.62999999999999989</v>
      </c>
      <c r="L308" s="43">
        <v>2.88</v>
      </c>
      <c r="M308" s="43">
        <v>107.28</v>
      </c>
      <c r="N308" s="43">
        <v>41.13</v>
      </c>
      <c r="O308" s="43">
        <v>201.33</v>
      </c>
      <c r="P308" s="43">
        <v>1.08</v>
      </c>
    </row>
    <row r="309" spans="1:16" ht="16.149999999999999" customHeight="1">
      <c r="B309" s="70" t="s">
        <v>62</v>
      </c>
      <c r="C309" s="26" t="s">
        <v>51</v>
      </c>
      <c r="D309" s="71">
        <v>150</v>
      </c>
      <c r="E309" s="43">
        <v>3.06</v>
      </c>
      <c r="F309" s="43">
        <v>4.8</v>
      </c>
      <c r="G309" s="43">
        <v>15.9</v>
      </c>
      <c r="H309" s="43">
        <v>119.04</v>
      </c>
      <c r="I309" s="43">
        <v>0.13500000000000001</v>
      </c>
      <c r="J309" s="43">
        <v>18.164999999999999</v>
      </c>
      <c r="K309" s="43">
        <v>0.03</v>
      </c>
      <c r="L309" s="43">
        <v>0.18</v>
      </c>
      <c r="M309" s="43">
        <v>36.975000000000001</v>
      </c>
      <c r="N309" s="43">
        <v>86.594999999999999</v>
      </c>
      <c r="O309" s="43">
        <v>27.75</v>
      </c>
      <c r="P309" s="43">
        <v>1.0049999999999999</v>
      </c>
    </row>
    <row r="310" spans="1:16" ht="16.899999999999999" customHeight="1">
      <c r="A310" s="41">
        <v>10</v>
      </c>
      <c r="B310" s="70" t="s">
        <v>168</v>
      </c>
      <c r="C310" s="26" t="s">
        <v>56</v>
      </c>
      <c r="D310" s="71">
        <v>200</v>
      </c>
      <c r="E310" s="43">
        <v>0.28000000000000003</v>
      </c>
      <c r="F310" s="43">
        <v>0.1</v>
      </c>
      <c r="G310" s="43">
        <v>28.88</v>
      </c>
      <c r="H310" s="43">
        <v>117.54</v>
      </c>
      <c r="I310" s="43">
        <v>0</v>
      </c>
      <c r="J310" s="43">
        <v>19.3</v>
      </c>
      <c r="K310" s="43">
        <v>0</v>
      </c>
      <c r="L310" s="43">
        <v>0.16</v>
      </c>
      <c r="M310" s="43">
        <v>13.66</v>
      </c>
      <c r="N310" s="43">
        <v>7.38</v>
      </c>
      <c r="O310" s="43">
        <v>5.78</v>
      </c>
      <c r="P310" s="43">
        <v>0.46800000000000003</v>
      </c>
    </row>
    <row r="311" spans="1:16" ht="16.149999999999999" customHeight="1">
      <c r="B311" s="70" t="s">
        <v>59</v>
      </c>
      <c r="C311" s="26" t="s">
        <v>20</v>
      </c>
      <c r="D311" s="71">
        <v>30</v>
      </c>
      <c r="E311" s="43">
        <v>2.2999999999999998</v>
      </c>
      <c r="F311" s="43">
        <v>0.20000000000000004</v>
      </c>
      <c r="G311" s="43">
        <v>14.8</v>
      </c>
      <c r="H311" s="43">
        <v>70.2</v>
      </c>
      <c r="I311" s="43">
        <v>0</v>
      </c>
      <c r="J311" s="43">
        <v>0</v>
      </c>
      <c r="K311" s="43">
        <v>0</v>
      </c>
      <c r="L311" s="43">
        <v>0.3</v>
      </c>
      <c r="M311" s="43">
        <v>6</v>
      </c>
      <c r="N311" s="43">
        <v>19.5</v>
      </c>
      <c r="O311" s="43">
        <v>4.2</v>
      </c>
      <c r="P311" s="43">
        <v>0.3</v>
      </c>
    </row>
    <row r="312" spans="1:16" ht="16.149999999999999" customHeight="1">
      <c r="B312" s="70" t="s">
        <v>169</v>
      </c>
      <c r="C312" s="26" t="s">
        <v>21</v>
      </c>
      <c r="D312" s="71">
        <v>40</v>
      </c>
      <c r="E312" s="43">
        <v>2.6</v>
      </c>
      <c r="F312" s="43">
        <v>0.5</v>
      </c>
      <c r="G312" s="43">
        <v>15.8</v>
      </c>
      <c r="H312" s="43">
        <v>78.099999999999994</v>
      </c>
      <c r="I312" s="43">
        <v>0.1</v>
      </c>
      <c r="J312" s="43">
        <v>0</v>
      </c>
      <c r="K312" s="43">
        <v>0</v>
      </c>
      <c r="L312" s="43">
        <v>0.6</v>
      </c>
      <c r="M312" s="43">
        <v>11.599999999999998</v>
      </c>
      <c r="N312" s="43">
        <v>60</v>
      </c>
      <c r="O312" s="43">
        <v>18.8</v>
      </c>
      <c r="P312" s="43">
        <v>1.6</v>
      </c>
    </row>
    <row r="313" spans="1:16" ht="14.45" customHeight="1">
      <c r="A313" s="41">
        <v>10</v>
      </c>
      <c r="B313" s="61"/>
      <c r="C313" s="61" t="s">
        <v>18</v>
      </c>
      <c r="D313" s="62"/>
      <c r="E313" s="61">
        <v>27.839000000000002</v>
      </c>
      <c r="F313" s="70">
        <v>21.744</v>
      </c>
      <c r="G313" s="70">
        <v>115.32499999999999</v>
      </c>
      <c r="H313" s="70">
        <v>768.35200000000009</v>
      </c>
      <c r="I313" s="70">
        <v>0.41549999999999998</v>
      </c>
      <c r="J313" s="70">
        <v>37.769999999999996</v>
      </c>
      <c r="K313" s="70">
        <v>14.259999999999996</v>
      </c>
      <c r="L313" s="70">
        <v>7.9829999999999997</v>
      </c>
      <c r="M313" s="70">
        <v>266.40699999999998</v>
      </c>
      <c r="N313" s="70">
        <v>279.33699999999999</v>
      </c>
      <c r="O313" s="70">
        <v>475.80999999999995</v>
      </c>
      <c r="P313" s="70">
        <v>7.3929999999999989</v>
      </c>
    </row>
    <row r="314" spans="1:16" ht="14.45" customHeight="1">
      <c r="A314" s="41">
        <v>10</v>
      </c>
      <c r="B314" s="94" t="s">
        <v>22</v>
      </c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1:16" ht="18" customHeight="1">
      <c r="B315" s="70" t="s">
        <v>102</v>
      </c>
      <c r="C315" s="26" t="s">
        <v>213</v>
      </c>
      <c r="D315" s="71">
        <v>120</v>
      </c>
      <c r="E315" s="43">
        <v>6.6</v>
      </c>
      <c r="F315" s="43">
        <v>6.36</v>
      </c>
      <c r="G315" s="43">
        <v>36</v>
      </c>
      <c r="H315" s="43">
        <v>227.64</v>
      </c>
      <c r="I315" s="43">
        <v>0.15600000000000003</v>
      </c>
      <c r="J315" s="43">
        <v>0</v>
      </c>
      <c r="K315" s="43">
        <v>0</v>
      </c>
      <c r="L315" s="43">
        <v>2.04</v>
      </c>
      <c r="M315" s="43">
        <v>8.4</v>
      </c>
      <c r="N315" s="43">
        <v>75.599999999999994</v>
      </c>
      <c r="O315" s="43">
        <v>30</v>
      </c>
      <c r="P315" s="43">
        <v>1.68</v>
      </c>
    </row>
    <row r="316" spans="1:16" ht="17.45" customHeight="1">
      <c r="A316" s="41">
        <v>10</v>
      </c>
      <c r="B316" s="70" t="s">
        <v>170</v>
      </c>
      <c r="C316" s="26" t="s">
        <v>49</v>
      </c>
      <c r="D316" s="71">
        <v>200</v>
      </c>
      <c r="E316" s="43">
        <v>0.16</v>
      </c>
      <c r="F316" s="43">
        <v>0.16</v>
      </c>
      <c r="G316" s="43">
        <v>19.88</v>
      </c>
      <c r="H316" s="43">
        <v>81.599999999999994</v>
      </c>
      <c r="I316" s="43">
        <v>0.02</v>
      </c>
      <c r="J316" s="43">
        <v>0.9</v>
      </c>
      <c r="K316" s="43">
        <v>0</v>
      </c>
      <c r="L316" s="43">
        <v>0.08</v>
      </c>
      <c r="M316" s="43">
        <v>13.94</v>
      </c>
      <c r="N316" s="43">
        <v>4.4000000000000004</v>
      </c>
      <c r="O316" s="43">
        <v>5.14</v>
      </c>
      <c r="P316" s="43">
        <v>0.93600000000000005</v>
      </c>
    </row>
    <row r="317" spans="1:16" ht="14.45" customHeight="1">
      <c r="A317" s="41">
        <v>10</v>
      </c>
      <c r="B317" s="61"/>
      <c r="C317" s="61" t="s">
        <v>18</v>
      </c>
      <c r="D317" s="62"/>
      <c r="E317" s="61">
        <v>6.76</v>
      </c>
      <c r="F317" s="70">
        <v>6.5200000000000005</v>
      </c>
      <c r="G317" s="70">
        <v>55.879999999999995</v>
      </c>
      <c r="H317" s="70">
        <v>309.24</v>
      </c>
      <c r="I317" s="70">
        <v>0.17600000000000002</v>
      </c>
      <c r="J317" s="70">
        <v>0.9</v>
      </c>
      <c r="K317" s="70">
        <v>0</v>
      </c>
      <c r="L317" s="70">
        <v>2.12</v>
      </c>
      <c r="M317" s="70">
        <v>22.34</v>
      </c>
      <c r="N317" s="70">
        <v>80</v>
      </c>
      <c r="O317" s="70">
        <v>35.14</v>
      </c>
      <c r="P317" s="70">
        <v>2.6160000000000001</v>
      </c>
    </row>
    <row r="318" spans="1:16" ht="16.149999999999999" customHeight="1">
      <c r="A318" s="41">
        <v>10</v>
      </c>
      <c r="B318" s="61"/>
      <c r="C318" s="61" t="s">
        <v>34</v>
      </c>
      <c r="D318" s="62"/>
      <c r="E318" s="61">
        <f>SUM(E302+E313+E317)</f>
        <v>44.869</v>
      </c>
      <c r="F318" s="86">
        <f t="shared" ref="F318:P318" si="23">SUM(F302+F313+F317)</f>
        <v>42.039000000000001</v>
      </c>
      <c r="G318" s="86">
        <f t="shared" si="23"/>
        <v>245.07499999999999</v>
      </c>
      <c r="H318" s="86">
        <f t="shared" si="23"/>
        <v>1538.1670000000001</v>
      </c>
      <c r="I318" s="86">
        <f t="shared" si="23"/>
        <v>0.73550000000000004</v>
      </c>
      <c r="J318" s="86">
        <f t="shared" si="23"/>
        <v>58.629999999999995</v>
      </c>
      <c r="K318" s="86">
        <f t="shared" si="23"/>
        <v>14.649999999999997</v>
      </c>
      <c r="L318" s="86">
        <f t="shared" si="23"/>
        <v>13.963000000000001</v>
      </c>
      <c r="M318" s="86">
        <f t="shared" si="23"/>
        <v>472.22699999999992</v>
      </c>
      <c r="N318" s="86">
        <f t="shared" si="23"/>
        <v>580.24699999999996</v>
      </c>
      <c r="O318" s="86">
        <f t="shared" si="23"/>
        <v>572.77</v>
      </c>
      <c r="P318" s="86">
        <f t="shared" si="23"/>
        <v>12.038999999999998</v>
      </c>
    </row>
  </sheetData>
  <mergeCells count="100">
    <mergeCell ref="B272:P272"/>
    <mergeCell ref="B282:P282"/>
    <mergeCell ref="I294:L294"/>
    <mergeCell ref="M294:P294"/>
    <mergeCell ref="B294:B295"/>
    <mergeCell ref="C294:C295"/>
    <mergeCell ref="D294:D295"/>
    <mergeCell ref="E294:G294"/>
    <mergeCell ref="H294:H295"/>
    <mergeCell ref="E164:G164"/>
    <mergeCell ref="H164:H165"/>
    <mergeCell ref="I164:L164"/>
    <mergeCell ref="M164:P164"/>
    <mergeCell ref="B191:B192"/>
    <mergeCell ref="C191:C192"/>
    <mergeCell ref="D191:D192"/>
    <mergeCell ref="E191:G191"/>
    <mergeCell ref="H191:H192"/>
    <mergeCell ref="I191:L191"/>
    <mergeCell ref="M191:P191"/>
    <mergeCell ref="M102:P102"/>
    <mergeCell ref="B133:B134"/>
    <mergeCell ref="C133:C134"/>
    <mergeCell ref="D133:D134"/>
    <mergeCell ref="E133:G133"/>
    <mergeCell ref="H133:H134"/>
    <mergeCell ref="I133:L133"/>
    <mergeCell ref="M133:P133"/>
    <mergeCell ref="I34:L34"/>
    <mergeCell ref="M34:P34"/>
    <mergeCell ref="B69:B70"/>
    <mergeCell ref="C69:C70"/>
    <mergeCell ref="D69:D70"/>
    <mergeCell ref="E69:G69"/>
    <mergeCell ref="H69:H70"/>
    <mergeCell ref="I69:L69"/>
    <mergeCell ref="M69:P69"/>
    <mergeCell ref="B34:B35"/>
    <mergeCell ref="C34:C35"/>
    <mergeCell ref="D34:D35"/>
    <mergeCell ref="E34:G34"/>
    <mergeCell ref="H34:H35"/>
    <mergeCell ref="M4:P4"/>
    <mergeCell ref="B6:P6"/>
    <mergeCell ref="B13:P13"/>
    <mergeCell ref="B24:P24"/>
    <mergeCell ref="B4:B5"/>
    <mergeCell ref="C4:C5"/>
    <mergeCell ref="D4:D5"/>
    <mergeCell ref="E4:G4"/>
    <mergeCell ref="H4:H5"/>
    <mergeCell ref="I4:L4"/>
    <mergeCell ref="B135:P135"/>
    <mergeCell ref="B71:P71"/>
    <mergeCell ref="B60:P60"/>
    <mergeCell ref="B45:P45"/>
    <mergeCell ref="B36:P36"/>
    <mergeCell ref="B80:P80"/>
    <mergeCell ref="B92:P92"/>
    <mergeCell ref="B104:P104"/>
    <mergeCell ref="B111:P111"/>
    <mergeCell ref="B123:P123"/>
    <mergeCell ref="B102:B103"/>
    <mergeCell ref="C102:C103"/>
    <mergeCell ref="D102:D103"/>
    <mergeCell ref="E102:G102"/>
    <mergeCell ref="H102:H103"/>
    <mergeCell ref="I102:L102"/>
    <mergeCell ref="B314:P314"/>
    <mergeCell ref="B260:P260"/>
    <mergeCell ref="B142:P142"/>
    <mergeCell ref="B154:P154"/>
    <mergeCell ref="B166:P166"/>
    <mergeCell ref="B172:P172"/>
    <mergeCell ref="B182:P182"/>
    <mergeCell ref="B193:P193"/>
    <mergeCell ref="B200:P200"/>
    <mergeCell ref="B211:P211"/>
    <mergeCell ref="B224:P224"/>
    <mergeCell ref="B236:P236"/>
    <mergeCell ref="B249:P249"/>
    <mergeCell ref="B164:B165"/>
    <mergeCell ref="C164:C165"/>
    <mergeCell ref="D164:D165"/>
    <mergeCell ref="B296:P296"/>
    <mergeCell ref="B303:P303"/>
    <mergeCell ref="B222:B223"/>
    <mergeCell ref="C222:C223"/>
    <mergeCell ref="D222:D223"/>
    <mergeCell ref="E222:G222"/>
    <mergeCell ref="H222:H223"/>
    <mergeCell ref="I222:L222"/>
    <mergeCell ref="M222:P222"/>
    <mergeCell ref="B258:B259"/>
    <mergeCell ref="C258:C259"/>
    <mergeCell ref="D258:D259"/>
    <mergeCell ref="E258:G258"/>
    <mergeCell ref="H258:H259"/>
    <mergeCell ref="I258:L258"/>
    <mergeCell ref="M258:P258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9" manualBreakCount="9">
    <brk id="29" max="16383" man="1"/>
    <brk id="64" max="16383" man="1"/>
    <brk id="96" max="16383" man="1"/>
    <brk id="127" max="16383" man="1"/>
    <brk id="158" max="16383" man="1"/>
    <brk id="186" max="16383" man="1"/>
    <brk id="216" max="16383" man="1"/>
    <brk id="253" max="16383" man="1"/>
    <brk id="2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topLeftCell="A4" workbookViewId="0">
      <selection activeCell="C11" sqref="C11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100" t="s">
        <v>39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2:20" ht="75" customHeight="1" thickBot="1">
      <c r="B3" s="20" t="s">
        <v>35</v>
      </c>
      <c r="C3" s="107" t="s">
        <v>3</v>
      </c>
      <c r="D3" s="107"/>
      <c r="E3" s="107"/>
      <c r="F3" s="107" t="s">
        <v>36</v>
      </c>
      <c r="G3" s="107" t="s">
        <v>5</v>
      </c>
      <c r="H3" s="107"/>
      <c r="I3" s="107"/>
      <c r="J3" s="107"/>
      <c r="K3" s="107" t="s">
        <v>6</v>
      </c>
      <c r="L3" s="107"/>
      <c r="M3" s="107"/>
      <c r="N3" s="107"/>
      <c r="P3" s="104" t="s">
        <v>42</v>
      </c>
      <c r="Q3" s="101" t="s">
        <v>3</v>
      </c>
      <c r="R3" s="102"/>
      <c r="S3" s="103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107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105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23">
        <f>'на выход'!E29</f>
        <v>48.405000000000001</v>
      </c>
      <c r="D5" s="23">
        <f>'на выход'!F29</f>
        <v>54.93</v>
      </c>
      <c r="E5" s="23">
        <f>'на выход'!G29</f>
        <v>251.10000000000002</v>
      </c>
      <c r="F5" s="23">
        <f>'на выход'!H29</f>
        <v>1694.0900000000001</v>
      </c>
      <c r="G5" s="23">
        <f>'на выход'!I29</f>
        <v>0.42</v>
      </c>
      <c r="H5" s="23">
        <f>'на выход'!J29</f>
        <v>40.859000000000002</v>
      </c>
      <c r="I5" s="23">
        <f>'на выход'!K29</f>
        <v>28.164999999999999</v>
      </c>
      <c r="J5" s="23">
        <f>'на выход'!L29</f>
        <v>9.5500000000000007</v>
      </c>
      <c r="K5" s="23">
        <f>'на выход'!M29</f>
        <v>631.29500000000007</v>
      </c>
      <c r="L5" s="23">
        <f>'на выход'!N29</f>
        <v>827.27</v>
      </c>
      <c r="M5" s="23">
        <f>'на выход'!O29</f>
        <v>295.68499999999995</v>
      </c>
      <c r="N5" s="23">
        <f>'на выход'!P29</f>
        <v>10.662999999999997</v>
      </c>
      <c r="P5" s="106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23">
        <f>'на выход'!E64</f>
        <v>45.798999999999999</v>
      </c>
      <c r="D6" s="23">
        <f>'на выход'!F64</f>
        <v>59.616608695652175</v>
      </c>
      <c r="E6" s="23">
        <f>'на выход'!G64</f>
        <v>235.017</v>
      </c>
      <c r="F6" s="23">
        <f>'на выход'!H64</f>
        <v>1634.7184782608697</v>
      </c>
      <c r="G6" s="23">
        <f>'на выход'!I64</f>
        <v>0.80786956521739128</v>
      </c>
      <c r="H6" s="23">
        <f>'на выход'!J64</f>
        <v>21.812782608695652</v>
      </c>
      <c r="I6" s="23">
        <f>'на выход'!K64</f>
        <v>44.117304347826092</v>
      </c>
      <c r="J6" s="23">
        <f>'на выход'!L64</f>
        <v>11.984521739130434</v>
      </c>
      <c r="K6" s="23">
        <f>'на выход'!M64</f>
        <v>382.77558695652169</v>
      </c>
      <c r="L6" s="23">
        <f>'на выход'!N64</f>
        <v>793.49639130434775</v>
      </c>
      <c r="M6" s="23">
        <f>'на выход'!O64</f>
        <v>422.52978260869565</v>
      </c>
      <c r="N6" s="23">
        <f>'на выход'!P64</f>
        <v>14.178739130434785</v>
      </c>
      <c r="P6" s="7" t="s">
        <v>47</v>
      </c>
      <c r="Q6" s="8">
        <v>498.2485662365591</v>
      </c>
      <c r="R6" s="8">
        <v>545.82950342683489</v>
      </c>
      <c r="S6" s="8">
        <v>2332.5801920430108</v>
      </c>
      <c r="T6" s="8">
        <v>16253.408063959794</v>
      </c>
    </row>
    <row r="7" spans="2:20" ht="16.5" customHeight="1" thickBot="1">
      <c r="B7" s="22">
        <v>3</v>
      </c>
      <c r="C7" s="23">
        <f>'на выход'!E96</f>
        <v>61.923999999999999</v>
      </c>
      <c r="D7" s="23">
        <f>'на выход'!F96</f>
        <v>55.471500000000006</v>
      </c>
      <c r="E7" s="23">
        <f>'на выход'!G96</f>
        <v>217.64100000000002</v>
      </c>
      <c r="F7" s="23">
        <f>'на выход'!H96</f>
        <v>1638.4815000000001</v>
      </c>
      <c r="G7" s="23">
        <f>'на выход'!I96</f>
        <v>0.46145000000000008</v>
      </c>
      <c r="H7" s="23">
        <f>'на выход'!J96</f>
        <v>43.695999999999998</v>
      </c>
      <c r="I7" s="23">
        <f>'на выход'!K96</f>
        <v>105.85249999999999</v>
      </c>
      <c r="J7" s="23">
        <f>'на выход'!L96</f>
        <v>17.568999999999999</v>
      </c>
      <c r="K7" s="23">
        <f>'на выход'!M96</f>
        <v>654.28</v>
      </c>
      <c r="L7" s="23">
        <f>'на выход'!N96</f>
        <v>685.24399999999991</v>
      </c>
      <c r="M7" s="23">
        <f>'на выход'!O96</f>
        <v>511.01600000000002</v>
      </c>
      <c r="N7" s="23">
        <f>'на выход'!P96</f>
        <v>15.628</v>
      </c>
      <c r="P7" s="7" t="s">
        <v>48</v>
      </c>
      <c r="Q7" s="8">
        <v>49.824856623655911</v>
      </c>
      <c r="R7" s="8">
        <v>54.582950342683489</v>
      </c>
      <c r="S7" s="8">
        <v>233.25801920430109</v>
      </c>
      <c r="T7" s="8">
        <v>1625.3408063959794</v>
      </c>
    </row>
    <row r="8" spans="2:20" ht="16.5" customHeight="1">
      <c r="B8" s="22">
        <v>4</v>
      </c>
      <c r="C8" s="23">
        <f>'на выход'!E127</f>
        <v>52.520999999999994</v>
      </c>
      <c r="D8" s="23">
        <f>'на выход'!F127</f>
        <v>53.892000000000003</v>
      </c>
      <c r="E8" s="23">
        <f>'на выход'!G127</f>
        <v>222.238</v>
      </c>
      <c r="F8" s="23">
        <f>'на выход'!H127</f>
        <v>1584.0440000000003</v>
      </c>
      <c r="G8" s="23">
        <f>'на выход'!I127</f>
        <v>0.60450000000000004</v>
      </c>
      <c r="H8" s="23">
        <f>'на выход'!J127</f>
        <v>26.021999999999998</v>
      </c>
      <c r="I8" s="23">
        <f>'на выход'!K127</f>
        <v>28.723999999999997</v>
      </c>
      <c r="J8" s="23">
        <f>'на выход'!L127</f>
        <v>9.2530000000000001</v>
      </c>
      <c r="K8" s="23">
        <f>'на выход'!M127</f>
        <v>670.41200000000003</v>
      </c>
      <c r="L8" s="23">
        <f>'на выход'!N127</f>
        <v>748.00900000000001</v>
      </c>
      <c r="M8" s="23">
        <f>'на выход'!O127</f>
        <v>382.02099999999996</v>
      </c>
      <c r="N8" s="23">
        <f>'на выход'!P127</f>
        <v>14.014999999999997</v>
      </c>
    </row>
    <row r="9" spans="2:20" ht="16.5" customHeight="1">
      <c r="B9" s="22">
        <v>5</v>
      </c>
      <c r="C9" s="23">
        <f>'на выход'!E158</f>
        <v>51.143999999999998</v>
      </c>
      <c r="D9" s="23">
        <f>'на выход'!F158</f>
        <v>52.824999999999996</v>
      </c>
      <c r="E9" s="23">
        <f>'на выход'!G158</f>
        <v>240.64</v>
      </c>
      <c r="F9" s="23">
        <f>'на выход'!H158</f>
        <v>1642.5609999999999</v>
      </c>
      <c r="G9" s="23">
        <f>'на выход'!I158</f>
        <v>0.504</v>
      </c>
      <c r="H9" s="23">
        <f>'на выход'!J158</f>
        <v>41.988</v>
      </c>
      <c r="I9" s="23">
        <f>'на выход'!K158</f>
        <v>26.374000000000002</v>
      </c>
      <c r="J9" s="23">
        <f>'на выход'!L158</f>
        <v>14.531499999999998</v>
      </c>
      <c r="K9" s="23">
        <f>'на выход'!M158</f>
        <v>630.18099999999993</v>
      </c>
      <c r="L9" s="23">
        <f>'на выход'!N158</f>
        <v>839.85350000000005</v>
      </c>
      <c r="M9" s="23">
        <f>'на выход'!O158</f>
        <v>393.4855</v>
      </c>
      <c r="N9" s="23">
        <f>'на выход'!P158</f>
        <v>30.8965</v>
      </c>
    </row>
    <row r="10" spans="2:20" ht="16.5" customHeight="1">
      <c r="B10" s="22">
        <v>6</v>
      </c>
      <c r="C10" s="23">
        <f>'на выход'!E186</f>
        <v>44.570499999999996</v>
      </c>
      <c r="D10" s="23">
        <f>'на выход'!F186</f>
        <v>55.736199999999997</v>
      </c>
      <c r="E10" s="23">
        <f>'на выход'!G186</f>
        <v>234.58610000000002</v>
      </c>
      <c r="F10" s="23">
        <f>'на выход'!H186</f>
        <v>1640.3042000000003</v>
      </c>
      <c r="G10" s="23">
        <f>'на выход'!I186</f>
        <v>0.48200000000000004</v>
      </c>
      <c r="H10" s="23">
        <f>'на выход'!J186</f>
        <v>13.519649999999999</v>
      </c>
      <c r="I10" s="23">
        <f>'на выход'!K186</f>
        <v>60.68950000000001</v>
      </c>
      <c r="J10" s="23">
        <f>'на выход'!L186</f>
        <v>59.583500000000008</v>
      </c>
      <c r="K10" s="23">
        <f>'на выход'!M186</f>
        <v>531.59850000000006</v>
      </c>
      <c r="L10" s="23">
        <f>'на выход'!N186</f>
        <v>613.52850000000001</v>
      </c>
      <c r="M10" s="23">
        <f>'на выход'!O186</f>
        <v>427.79199999999997</v>
      </c>
      <c r="N10" s="23">
        <f>'на выход'!P186</f>
        <v>9.7490000000000006</v>
      </c>
    </row>
    <row r="11" spans="2:20" ht="16.5" customHeight="1">
      <c r="B11" s="22">
        <v>7</v>
      </c>
      <c r="C11" s="23">
        <f>'на выход'!E216</f>
        <v>48.397333333333336</v>
      </c>
      <c r="D11" s="23">
        <f>'на выход'!F216</f>
        <v>67.002333333333326</v>
      </c>
      <c r="E11" s="23">
        <f>'на выход'!G216</f>
        <v>209.88266666666667</v>
      </c>
      <c r="F11" s="23">
        <f>'на выход'!H216</f>
        <v>1643.2760000000003</v>
      </c>
      <c r="G11" s="23">
        <f>'на выход'!I216</f>
        <v>0.6409999999999999</v>
      </c>
      <c r="H11" s="23">
        <f>'на выход'!J216</f>
        <v>46.661999999999999</v>
      </c>
      <c r="I11" s="23">
        <f>'на выход'!K216</f>
        <v>20.854000000000003</v>
      </c>
      <c r="J11" s="23">
        <f>'на выход'!L216</f>
        <v>12.472999999999999</v>
      </c>
      <c r="K11" s="23">
        <f>'на выход'!M216</f>
        <v>559.53</v>
      </c>
      <c r="L11" s="23">
        <f>'на выход'!N216</f>
        <v>1030.308</v>
      </c>
      <c r="M11" s="23">
        <f>'на выход'!O216</f>
        <v>180.745</v>
      </c>
      <c r="N11" s="23">
        <f>'на выход'!P216</f>
        <v>12.378</v>
      </c>
    </row>
    <row r="12" spans="2:20" ht="16.5" customHeight="1">
      <c r="B12" s="22">
        <v>8</v>
      </c>
      <c r="C12" s="23">
        <f>'на выход'!E253</f>
        <v>54.007000000000005</v>
      </c>
      <c r="D12" s="23">
        <f>'на выход'!F253</f>
        <v>53.294999999999995</v>
      </c>
      <c r="E12" s="23">
        <f>'на выход'!G253</f>
        <v>227.941</v>
      </c>
      <c r="F12" s="23">
        <f>'на выход'!H253</f>
        <v>1607.482</v>
      </c>
      <c r="G12" s="23">
        <f>'на выход'!I253</f>
        <v>0.77100000000000013</v>
      </c>
      <c r="H12" s="23">
        <f>'на выход'!J253</f>
        <v>65.245000000000005</v>
      </c>
      <c r="I12" s="23">
        <f>'на выход'!K253</f>
        <v>97.739000000000004</v>
      </c>
      <c r="J12" s="23">
        <f>'на выход'!L253</f>
        <v>12.600000000000001</v>
      </c>
      <c r="K12" s="23">
        <f>'на выход'!M253</f>
        <v>683.11300000000006</v>
      </c>
      <c r="L12" s="23">
        <f>'на выход'!N253</f>
        <v>649.15100000000007</v>
      </c>
      <c r="M12" s="23">
        <f>'на выход'!O253</f>
        <v>486.76400000000001</v>
      </c>
      <c r="N12" s="23">
        <f>'на выход'!P253</f>
        <v>11.555</v>
      </c>
    </row>
    <row r="13" spans="2:20" ht="16.5" customHeight="1">
      <c r="B13" s="22">
        <v>9</v>
      </c>
      <c r="C13" s="23">
        <f>'на выход'!E288</f>
        <v>48.762120000000003</v>
      </c>
      <c r="D13" s="23">
        <f>'на выход'!F288</f>
        <v>48.598103333333334</v>
      </c>
      <c r="E13" s="23">
        <f>'на выход'!G288</f>
        <v>252.39058666666665</v>
      </c>
      <c r="F13" s="23">
        <f>'на выход'!H288</f>
        <v>1608.0937566666669</v>
      </c>
      <c r="G13" s="23">
        <f>'на выход'!I288</f>
        <v>0.99010666666666669</v>
      </c>
      <c r="H13" s="23">
        <f>'на выход'!J288</f>
        <v>29.543189999999999</v>
      </c>
      <c r="I13" s="23">
        <f>'на выход'!K288</f>
        <v>11.68820666666667</v>
      </c>
      <c r="J13" s="23">
        <f>'на выход'!L288</f>
        <v>15.78139333333333</v>
      </c>
      <c r="K13" s="23">
        <f>'на выход'!M288</f>
        <v>494.64358333333337</v>
      </c>
      <c r="L13" s="23">
        <f>'на выход'!N288</f>
        <v>670.05906666666658</v>
      </c>
      <c r="M13" s="23">
        <f>'на выход'!O288</f>
        <v>420.37430000000006</v>
      </c>
      <c r="N13" s="23">
        <f>'на выход'!P288</f>
        <v>12.092970000000001</v>
      </c>
    </row>
    <row r="14" spans="2:20" ht="15.75">
      <c r="B14" s="22">
        <v>10</v>
      </c>
      <c r="C14" s="23">
        <f>'на выход'!E318</f>
        <v>44.869</v>
      </c>
      <c r="D14" s="23">
        <f>'на выход'!F318</f>
        <v>42.039000000000001</v>
      </c>
      <c r="E14" s="23">
        <f>'на выход'!G318</f>
        <v>245.07499999999999</v>
      </c>
      <c r="F14" s="23">
        <f>'на выход'!H318</f>
        <v>1538.1670000000001</v>
      </c>
      <c r="G14" s="23">
        <f>'на выход'!I318</f>
        <v>0.73550000000000004</v>
      </c>
      <c r="H14" s="23">
        <f>'на выход'!J318</f>
        <v>58.629999999999995</v>
      </c>
      <c r="I14" s="23">
        <f>'на выход'!K318</f>
        <v>14.649999999999997</v>
      </c>
      <c r="J14" s="23">
        <f>'на выход'!L318</f>
        <v>13.963000000000001</v>
      </c>
      <c r="K14" s="23">
        <f>'на выход'!M318</f>
        <v>472.22699999999992</v>
      </c>
      <c r="L14" s="23">
        <f>'на выход'!N318</f>
        <v>580.24699999999996</v>
      </c>
      <c r="M14" s="23">
        <f>'на выход'!O318</f>
        <v>572.77</v>
      </c>
      <c r="N14" s="23">
        <f>'на выход'!P318</f>
        <v>12.038999999999998</v>
      </c>
    </row>
    <row r="15" spans="2:20" ht="31.5">
      <c r="B15" s="24" t="s">
        <v>38</v>
      </c>
      <c r="C15" s="25">
        <f>SUM(C5:C14)</f>
        <v>500.39895333333334</v>
      </c>
      <c r="D15" s="25">
        <f t="shared" ref="D15:N15" si="0">SUM(D5:D14)</f>
        <v>543.40574536231884</v>
      </c>
      <c r="E15" s="25">
        <f>SUM(E5:E14)</f>
        <v>2336.5113533333333</v>
      </c>
      <c r="F15" s="25">
        <f t="shared" si="0"/>
        <v>16231.217934927537</v>
      </c>
      <c r="G15" s="25">
        <f t="shared" si="0"/>
        <v>6.4174262318840585</v>
      </c>
      <c r="H15" s="25">
        <f t="shared" si="0"/>
        <v>387.97762260869558</v>
      </c>
      <c r="I15" s="25">
        <f t="shared" si="0"/>
        <v>438.85351101449265</v>
      </c>
      <c r="J15" s="25">
        <f t="shared" si="0"/>
        <v>177.28891507246377</v>
      </c>
      <c r="K15" s="25">
        <f t="shared" si="0"/>
        <v>5710.0556702898557</v>
      </c>
      <c r="L15" s="25">
        <f t="shared" si="0"/>
        <v>7437.166457971015</v>
      </c>
      <c r="M15" s="25">
        <f t="shared" si="0"/>
        <v>4093.1825826086956</v>
      </c>
      <c r="N15" s="25">
        <f t="shared" si="0"/>
        <v>143.19520913043476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topLeftCell="A10" workbookViewId="0">
      <selection activeCell="I19" sqref="I19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109" t="s">
        <v>63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5" customHeight="1">
      <c r="J3" s="110" t="s">
        <v>64</v>
      </c>
      <c r="K3" s="110"/>
      <c r="L3" s="110"/>
    </row>
    <row r="4" spans="2:12">
      <c r="B4" s="9"/>
    </row>
    <row r="5" spans="2:12" ht="35.25" customHeight="1">
      <c r="B5" s="108" t="s">
        <v>65</v>
      </c>
      <c r="C5" s="108" t="s">
        <v>66</v>
      </c>
      <c r="D5" s="108" t="s">
        <v>67</v>
      </c>
      <c r="E5" s="108" t="s">
        <v>99</v>
      </c>
      <c r="F5" s="108" t="s">
        <v>68</v>
      </c>
      <c r="G5" s="108" t="s">
        <v>98</v>
      </c>
      <c r="H5" s="108" t="s">
        <v>69</v>
      </c>
      <c r="I5" s="108" t="s">
        <v>70</v>
      </c>
      <c r="J5" s="108" t="s">
        <v>69</v>
      </c>
      <c r="K5" s="108" t="s">
        <v>71</v>
      </c>
      <c r="L5" s="108" t="s">
        <v>69</v>
      </c>
    </row>
    <row r="6" spans="2:12" ht="27.75" customHeight="1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6.5" customHeight="1">
      <c r="B7" s="34">
        <v>1</v>
      </c>
      <c r="C7" s="35" t="s">
        <v>72</v>
      </c>
      <c r="D7" s="34">
        <v>150</v>
      </c>
      <c r="E7" s="34">
        <v>90</v>
      </c>
      <c r="F7" s="34">
        <v>900</v>
      </c>
      <c r="G7" s="34">
        <v>860</v>
      </c>
      <c r="H7" s="34">
        <v>96</v>
      </c>
      <c r="I7" s="34">
        <v>40</v>
      </c>
      <c r="J7" s="34">
        <v>4</v>
      </c>
      <c r="K7" s="34" t="s">
        <v>73</v>
      </c>
      <c r="L7" s="34" t="s">
        <v>73</v>
      </c>
    </row>
    <row r="8" spans="2:12" ht="16.5" customHeight="1">
      <c r="B8" s="34">
        <v>2</v>
      </c>
      <c r="C8" s="35" t="s">
        <v>74</v>
      </c>
      <c r="D8" s="34">
        <v>15</v>
      </c>
      <c r="E8" s="34">
        <v>9</v>
      </c>
      <c r="F8" s="34">
        <v>90</v>
      </c>
      <c r="G8" s="34">
        <v>90</v>
      </c>
      <c r="H8" s="34">
        <v>100</v>
      </c>
      <c r="I8" s="34" t="s">
        <v>73</v>
      </c>
      <c r="J8" s="34" t="s">
        <v>73</v>
      </c>
      <c r="K8" s="34" t="s">
        <v>73</v>
      </c>
      <c r="L8" s="34" t="s">
        <v>73</v>
      </c>
    </row>
    <row r="9" spans="2:12" ht="16.5" customHeight="1">
      <c r="B9" s="34">
        <v>3</v>
      </c>
      <c r="C9" s="35" t="s">
        <v>75</v>
      </c>
      <c r="D9" s="34">
        <v>45</v>
      </c>
      <c r="E9" s="34">
        <v>27</v>
      </c>
      <c r="F9" s="34">
        <v>270</v>
      </c>
      <c r="G9" s="34">
        <v>270</v>
      </c>
      <c r="H9" s="34">
        <v>100</v>
      </c>
      <c r="I9" s="34" t="s">
        <v>73</v>
      </c>
      <c r="J9" s="34" t="s">
        <v>73</v>
      </c>
      <c r="K9" s="34" t="s">
        <v>73</v>
      </c>
      <c r="L9" s="34" t="s">
        <v>73</v>
      </c>
    </row>
    <row r="10" spans="2:12" ht="16.5" customHeight="1">
      <c r="B10" s="34">
        <v>4</v>
      </c>
      <c r="C10" s="35" t="s">
        <v>76</v>
      </c>
      <c r="D10" s="34">
        <v>15</v>
      </c>
      <c r="E10" s="34">
        <v>9</v>
      </c>
      <c r="F10" s="34">
        <v>90</v>
      </c>
      <c r="G10" s="34">
        <v>90</v>
      </c>
      <c r="H10" s="34">
        <v>100</v>
      </c>
      <c r="I10" s="34" t="s">
        <v>73</v>
      </c>
      <c r="J10" s="34" t="s">
        <v>73</v>
      </c>
      <c r="K10" s="34" t="s">
        <v>73</v>
      </c>
      <c r="L10" s="34" t="s">
        <v>73</v>
      </c>
    </row>
    <row r="11" spans="2:12" ht="16.5" customHeight="1">
      <c r="B11" s="34">
        <v>5</v>
      </c>
      <c r="C11" s="35" t="s">
        <v>77</v>
      </c>
      <c r="D11" s="34">
        <v>187</v>
      </c>
      <c r="E11" s="34">
        <v>112</v>
      </c>
      <c r="F11" s="34">
        <v>1120</v>
      </c>
      <c r="G11" s="34">
        <v>1120</v>
      </c>
      <c r="H11" s="34">
        <v>100</v>
      </c>
      <c r="I11" s="34" t="s">
        <v>73</v>
      </c>
      <c r="J11" s="34" t="s">
        <v>73</v>
      </c>
      <c r="K11" s="34" t="s">
        <v>73</v>
      </c>
      <c r="L11" s="34" t="s">
        <v>73</v>
      </c>
    </row>
    <row r="12" spans="2:12" ht="16.5" customHeight="1">
      <c r="B12" s="34">
        <v>6</v>
      </c>
      <c r="C12" s="35" t="s">
        <v>78</v>
      </c>
      <c r="D12" s="34">
        <v>280</v>
      </c>
      <c r="E12" s="34">
        <v>168</v>
      </c>
      <c r="F12" s="34">
        <v>1680</v>
      </c>
      <c r="G12" s="34">
        <v>1680</v>
      </c>
      <c r="H12" s="34">
        <v>100</v>
      </c>
      <c r="I12" s="34" t="s">
        <v>73</v>
      </c>
      <c r="J12" s="34" t="s">
        <v>73</v>
      </c>
      <c r="K12" s="34" t="s">
        <v>73</v>
      </c>
      <c r="L12" s="34" t="s">
        <v>73</v>
      </c>
    </row>
    <row r="13" spans="2:12" ht="16.5" customHeight="1">
      <c r="B13" s="34">
        <v>7</v>
      </c>
      <c r="C13" s="35" t="s">
        <v>79</v>
      </c>
      <c r="D13" s="34">
        <v>185</v>
      </c>
      <c r="E13" s="34">
        <v>111</v>
      </c>
      <c r="F13" s="34">
        <v>1110</v>
      </c>
      <c r="G13" s="34">
        <v>1200</v>
      </c>
      <c r="H13" s="34">
        <v>108</v>
      </c>
      <c r="I13" s="34" t="s">
        <v>73</v>
      </c>
      <c r="J13" s="34" t="s">
        <v>73</v>
      </c>
      <c r="K13" s="34">
        <v>90</v>
      </c>
      <c r="L13" s="34">
        <v>8</v>
      </c>
    </row>
    <row r="14" spans="2:12" ht="16.5" customHeight="1">
      <c r="B14" s="34">
        <v>8</v>
      </c>
      <c r="C14" s="35" t="s">
        <v>80</v>
      </c>
      <c r="D14" s="34">
        <v>15</v>
      </c>
      <c r="E14" s="34">
        <v>9</v>
      </c>
      <c r="F14" s="34">
        <v>90</v>
      </c>
      <c r="G14" s="34">
        <v>90</v>
      </c>
      <c r="H14" s="34">
        <v>100</v>
      </c>
      <c r="I14" s="34" t="s">
        <v>73</v>
      </c>
      <c r="J14" s="34" t="s">
        <v>73</v>
      </c>
      <c r="K14" s="34" t="s">
        <v>73</v>
      </c>
      <c r="L14" s="34" t="s">
        <v>73</v>
      </c>
    </row>
    <row r="15" spans="2:12" ht="16.5" customHeight="1">
      <c r="B15" s="34">
        <v>9</v>
      </c>
      <c r="C15" s="35" t="s">
        <v>81</v>
      </c>
      <c r="D15" s="34">
        <v>200</v>
      </c>
      <c r="E15" s="34">
        <v>120</v>
      </c>
      <c r="F15" s="34">
        <v>1200</v>
      </c>
      <c r="G15" s="34">
        <v>1200</v>
      </c>
      <c r="H15" s="34">
        <v>100</v>
      </c>
      <c r="I15" s="34" t="s">
        <v>73</v>
      </c>
      <c r="J15" s="34" t="s">
        <v>73</v>
      </c>
      <c r="K15" s="34" t="s">
        <v>73</v>
      </c>
      <c r="L15" s="34" t="s">
        <v>73</v>
      </c>
    </row>
    <row r="16" spans="2:12" ht="16.5" customHeight="1">
      <c r="B16" s="34">
        <v>10</v>
      </c>
      <c r="C16" s="35" t="s">
        <v>82</v>
      </c>
      <c r="D16" s="34">
        <v>70</v>
      </c>
      <c r="E16" s="34">
        <v>42</v>
      </c>
      <c r="F16" s="34">
        <v>420</v>
      </c>
      <c r="G16" s="34">
        <v>420</v>
      </c>
      <c r="H16" s="34">
        <v>100</v>
      </c>
      <c r="I16" s="34" t="s">
        <v>73</v>
      </c>
      <c r="J16" s="34" t="s">
        <v>73</v>
      </c>
      <c r="K16" s="34" t="s">
        <v>73</v>
      </c>
      <c r="L16" s="34" t="s">
        <v>73</v>
      </c>
    </row>
    <row r="17" spans="2:12" ht="16.5" customHeight="1">
      <c r="B17" s="34">
        <v>11</v>
      </c>
      <c r="C17" s="35" t="s">
        <v>83</v>
      </c>
      <c r="D17" s="34">
        <v>35</v>
      </c>
      <c r="E17" s="34">
        <v>21</v>
      </c>
      <c r="F17" s="34">
        <v>210</v>
      </c>
      <c r="G17" s="34">
        <v>210</v>
      </c>
      <c r="H17" s="34">
        <v>100</v>
      </c>
      <c r="I17" s="34" t="s">
        <v>73</v>
      </c>
      <c r="J17" s="34" t="s">
        <v>73</v>
      </c>
      <c r="K17" s="34" t="s">
        <v>73</v>
      </c>
      <c r="L17" s="34" t="s">
        <v>73</v>
      </c>
    </row>
    <row r="18" spans="2:12" ht="16.5" customHeight="1">
      <c r="B18" s="34">
        <v>12</v>
      </c>
      <c r="C18" s="35" t="s">
        <v>84</v>
      </c>
      <c r="D18" s="34">
        <v>58</v>
      </c>
      <c r="E18" s="34">
        <v>35</v>
      </c>
      <c r="F18" s="34">
        <v>350</v>
      </c>
      <c r="G18" s="34">
        <v>280</v>
      </c>
      <c r="H18" s="34">
        <v>80</v>
      </c>
      <c r="I18" s="34">
        <v>70</v>
      </c>
      <c r="J18" s="34">
        <v>20</v>
      </c>
      <c r="K18" s="34" t="s">
        <v>73</v>
      </c>
      <c r="L18" s="34" t="s">
        <v>73</v>
      </c>
    </row>
    <row r="19" spans="2:12" ht="16.5" customHeight="1">
      <c r="B19" s="34">
        <v>13</v>
      </c>
      <c r="C19" s="35" t="s">
        <v>85</v>
      </c>
      <c r="D19" s="34">
        <v>300</v>
      </c>
      <c r="E19" s="34">
        <v>180</v>
      </c>
      <c r="F19" s="34">
        <v>1800</v>
      </c>
      <c r="G19" s="34">
        <v>1600</v>
      </c>
      <c r="H19" s="34">
        <v>89</v>
      </c>
      <c r="I19" s="34">
        <v>200</v>
      </c>
      <c r="J19" s="34">
        <v>11</v>
      </c>
      <c r="K19" s="34" t="s">
        <v>73</v>
      </c>
      <c r="L19" s="34" t="s">
        <v>73</v>
      </c>
    </row>
    <row r="20" spans="2:12" ht="16.5" customHeight="1">
      <c r="B20" s="34">
        <v>14</v>
      </c>
      <c r="C20" s="35" t="s">
        <v>86</v>
      </c>
      <c r="D20" s="34">
        <v>50</v>
      </c>
      <c r="E20" s="34">
        <v>30</v>
      </c>
      <c r="F20" s="34">
        <v>300</v>
      </c>
      <c r="G20" s="34">
        <v>300</v>
      </c>
      <c r="H20" s="34">
        <v>100</v>
      </c>
      <c r="I20" s="34" t="s">
        <v>73</v>
      </c>
      <c r="J20" s="34" t="s">
        <v>73</v>
      </c>
      <c r="K20" s="34" t="s">
        <v>73</v>
      </c>
      <c r="L20" s="34" t="s">
        <v>73</v>
      </c>
    </row>
    <row r="21" spans="2:12" ht="16.5" customHeight="1">
      <c r="B21" s="34">
        <v>15</v>
      </c>
      <c r="C21" s="35" t="s">
        <v>87</v>
      </c>
      <c r="D21" s="34">
        <v>10</v>
      </c>
      <c r="E21" s="34">
        <v>6</v>
      </c>
      <c r="F21" s="34">
        <v>60</v>
      </c>
      <c r="G21" s="34">
        <v>64</v>
      </c>
      <c r="H21" s="34">
        <v>107</v>
      </c>
      <c r="I21" s="34" t="s">
        <v>73</v>
      </c>
      <c r="J21" s="34" t="s">
        <v>73</v>
      </c>
      <c r="K21" s="34">
        <v>4</v>
      </c>
      <c r="L21" s="34">
        <v>7</v>
      </c>
    </row>
    <row r="22" spans="2:12" ht="16.5" customHeight="1">
      <c r="B22" s="34">
        <v>16</v>
      </c>
      <c r="C22" s="35" t="s">
        <v>88</v>
      </c>
      <c r="D22" s="34">
        <v>10</v>
      </c>
      <c r="E22" s="34">
        <v>6</v>
      </c>
      <c r="F22" s="34">
        <v>60</v>
      </c>
      <c r="G22" s="34">
        <v>60</v>
      </c>
      <c r="H22" s="34">
        <v>100</v>
      </c>
      <c r="I22" s="34" t="s">
        <v>73</v>
      </c>
      <c r="J22" s="34" t="s">
        <v>73</v>
      </c>
      <c r="K22" s="34" t="s">
        <v>73</v>
      </c>
      <c r="L22" s="34" t="s">
        <v>73</v>
      </c>
    </row>
    <row r="23" spans="2:12" ht="16.5" customHeight="1">
      <c r="B23" s="34">
        <v>17</v>
      </c>
      <c r="C23" s="35" t="s">
        <v>89</v>
      </c>
      <c r="D23" s="34">
        <v>30</v>
      </c>
      <c r="E23" s="34">
        <v>18</v>
      </c>
      <c r="F23" s="34">
        <v>180</v>
      </c>
      <c r="G23" s="34">
        <v>180</v>
      </c>
      <c r="H23" s="34">
        <v>100</v>
      </c>
      <c r="I23" s="34" t="s">
        <v>73</v>
      </c>
      <c r="J23" s="34" t="s">
        <v>73</v>
      </c>
      <c r="K23" s="34" t="s">
        <v>73</v>
      </c>
      <c r="L23" s="34" t="s">
        <v>73</v>
      </c>
    </row>
    <row r="24" spans="2:12" ht="16.5" customHeight="1">
      <c r="B24" s="34">
        <v>18</v>
      </c>
      <c r="C24" s="35" t="s">
        <v>90</v>
      </c>
      <c r="D24" s="34">
        <v>15</v>
      </c>
      <c r="E24" s="34">
        <v>9</v>
      </c>
      <c r="F24" s="34">
        <v>90</v>
      </c>
      <c r="G24" s="34">
        <v>90</v>
      </c>
      <c r="H24" s="34">
        <v>100</v>
      </c>
      <c r="I24" s="34" t="s">
        <v>73</v>
      </c>
      <c r="J24" s="34" t="s">
        <v>73</v>
      </c>
      <c r="K24" s="34" t="s">
        <v>73</v>
      </c>
      <c r="L24" s="34" t="s">
        <v>73</v>
      </c>
    </row>
    <row r="25" spans="2:12" ht="16.5" customHeight="1">
      <c r="B25" s="34">
        <v>19</v>
      </c>
      <c r="C25" s="35" t="s">
        <v>91</v>
      </c>
      <c r="D25" s="34" t="s">
        <v>92</v>
      </c>
      <c r="E25" s="34">
        <v>27</v>
      </c>
      <c r="F25" s="34">
        <v>240</v>
      </c>
      <c r="G25" s="34">
        <v>240</v>
      </c>
      <c r="H25" s="34">
        <v>100</v>
      </c>
      <c r="I25" s="34" t="s">
        <v>73</v>
      </c>
      <c r="J25" s="34" t="s">
        <v>73</v>
      </c>
      <c r="K25" s="34" t="s">
        <v>73</v>
      </c>
      <c r="L25" s="34" t="s">
        <v>73</v>
      </c>
    </row>
    <row r="26" spans="2:12" ht="16.5" customHeight="1">
      <c r="B26" s="34">
        <v>20</v>
      </c>
      <c r="C26" s="35" t="s">
        <v>93</v>
      </c>
      <c r="D26" s="34">
        <v>30</v>
      </c>
      <c r="E26" s="34">
        <v>18</v>
      </c>
      <c r="F26" s="34">
        <v>180</v>
      </c>
      <c r="G26" s="34">
        <v>180</v>
      </c>
      <c r="H26" s="34">
        <v>100</v>
      </c>
      <c r="I26" s="34" t="s">
        <v>73</v>
      </c>
      <c r="J26" s="34" t="s">
        <v>73</v>
      </c>
      <c r="K26" s="34" t="s">
        <v>73</v>
      </c>
      <c r="L26" s="34" t="s">
        <v>73</v>
      </c>
    </row>
    <row r="27" spans="2:12" ht="16.5" customHeight="1">
      <c r="B27" s="34">
        <v>21</v>
      </c>
      <c r="C27" s="35" t="s">
        <v>94</v>
      </c>
      <c r="D27" s="34">
        <v>10</v>
      </c>
      <c r="E27" s="34">
        <v>6</v>
      </c>
      <c r="F27" s="34">
        <v>60</v>
      </c>
      <c r="G27" s="34">
        <v>40</v>
      </c>
      <c r="H27" s="34">
        <v>67</v>
      </c>
      <c r="I27" s="34">
        <v>20</v>
      </c>
      <c r="J27" s="34">
        <v>33</v>
      </c>
      <c r="K27" s="34" t="s">
        <v>73</v>
      </c>
      <c r="L27" s="34" t="s">
        <v>73</v>
      </c>
    </row>
    <row r="28" spans="2:12" ht="16.5" customHeight="1">
      <c r="B28" s="34">
        <v>22</v>
      </c>
      <c r="C28" s="35" t="s">
        <v>95</v>
      </c>
      <c r="D28" s="34">
        <v>1</v>
      </c>
      <c r="E28" s="34">
        <v>0.6</v>
      </c>
      <c r="F28" s="34">
        <v>6</v>
      </c>
      <c r="G28" s="34">
        <v>6</v>
      </c>
      <c r="H28" s="34">
        <v>100</v>
      </c>
      <c r="I28" s="34" t="s">
        <v>73</v>
      </c>
      <c r="J28" s="34" t="s">
        <v>73</v>
      </c>
      <c r="K28" s="34" t="s">
        <v>73</v>
      </c>
      <c r="L28" s="34" t="s">
        <v>73</v>
      </c>
    </row>
    <row r="29" spans="2:12" ht="16.5" customHeight="1">
      <c r="B29" s="34">
        <v>23</v>
      </c>
      <c r="C29" s="35" t="s">
        <v>96</v>
      </c>
      <c r="D29" s="34">
        <v>0.2</v>
      </c>
      <c r="E29" s="34">
        <v>0.12</v>
      </c>
      <c r="F29" s="34">
        <v>1.2</v>
      </c>
      <c r="G29" s="34">
        <v>1.2</v>
      </c>
      <c r="H29" s="34">
        <v>100</v>
      </c>
      <c r="I29" s="34" t="s">
        <v>73</v>
      </c>
      <c r="J29" s="34" t="s">
        <v>73</v>
      </c>
      <c r="K29" s="34" t="s">
        <v>73</v>
      </c>
      <c r="L29" s="34" t="s">
        <v>73</v>
      </c>
    </row>
    <row r="30" spans="2:12" ht="16.5" customHeight="1">
      <c r="B30" s="34">
        <v>24</v>
      </c>
      <c r="C30" s="35" t="s">
        <v>97</v>
      </c>
      <c r="D30" s="34">
        <v>3</v>
      </c>
      <c r="E30" s="34">
        <v>1.8</v>
      </c>
      <c r="F30" s="34">
        <v>18</v>
      </c>
      <c r="G30" s="34">
        <v>18</v>
      </c>
      <c r="H30" s="34">
        <v>100</v>
      </c>
      <c r="I30" s="34" t="s">
        <v>73</v>
      </c>
      <c r="J30" s="34" t="s">
        <v>73</v>
      </c>
      <c r="K30" s="34" t="s">
        <v>73</v>
      </c>
      <c r="L30" s="34" t="s">
        <v>73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105</v>
      </c>
    </row>
    <row r="2" spans="1:1" s="17" customFormat="1" ht="33">
      <c r="A2" s="16" t="s">
        <v>106</v>
      </c>
    </row>
    <row r="3" spans="1:1" s="17" customFormat="1" ht="33">
      <c r="A3" s="16" t="s">
        <v>107</v>
      </c>
    </row>
    <row r="4" spans="1:1" s="17" customFormat="1" ht="33">
      <c r="A4" s="16" t="s">
        <v>108</v>
      </c>
    </row>
    <row r="5" spans="1:1" s="17" customFormat="1" ht="33">
      <c r="A5" s="16" t="s">
        <v>109</v>
      </c>
    </row>
    <row r="6" spans="1:1" s="17" customFormat="1" ht="33">
      <c r="A6" s="16" t="s">
        <v>110</v>
      </c>
    </row>
    <row r="7" spans="1:1" s="17" customFormat="1" ht="33">
      <c r="A7" s="16" t="s">
        <v>111</v>
      </c>
    </row>
    <row r="8" spans="1:1" s="17" customFormat="1" ht="16.5">
      <c r="A8" s="18" t="s">
        <v>112</v>
      </c>
    </row>
    <row r="9" spans="1:1" s="17" customFormat="1" ht="16.5">
      <c r="A9" s="18" t="s">
        <v>113</v>
      </c>
    </row>
    <row r="10" spans="1:1" s="17" customFormat="1" ht="33">
      <c r="A10" s="19" t="s">
        <v>294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activeCell="A20" sqref="A20:J20"/>
    </sheetView>
  </sheetViews>
  <sheetFormatPr defaultColWidth="9.140625" defaultRowHeight="15"/>
  <cols>
    <col min="1" max="1" width="36.28515625" style="27" customWidth="1"/>
    <col min="2" max="6" width="9.140625" style="27"/>
    <col min="7" max="8" width="10.7109375" style="27" customWidth="1"/>
    <col min="9" max="9" width="9.5703125" style="27" customWidth="1"/>
    <col min="10" max="16384" width="9.140625" style="27"/>
  </cols>
  <sheetData>
    <row r="2" spans="1:10">
      <c r="A2" s="32" t="s">
        <v>141</v>
      </c>
    </row>
    <row r="3" spans="1:10" ht="15.75">
      <c r="A3" s="29"/>
      <c r="B3" s="29"/>
      <c r="C3" s="111" t="s">
        <v>140</v>
      </c>
      <c r="D3" s="111"/>
      <c r="E3" s="111" t="s">
        <v>127</v>
      </c>
      <c r="F3" s="111"/>
      <c r="G3" s="111" t="s">
        <v>128</v>
      </c>
      <c r="H3" s="111"/>
      <c r="I3" s="111" t="s">
        <v>129</v>
      </c>
      <c r="J3" s="111"/>
    </row>
    <row r="4" spans="1:10" ht="15.75">
      <c r="A4" s="29"/>
      <c r="B4" s="29"/>
      <c r="C4" s="30" t="s">
        <v>134</v>
      </c>
      <c r="D4" s="30" t="s">
        <v>135</v>
      </c>
      <c r="E4" s="30" t="s">
        <v>134</v>
      </c>
      <c r="F4" s="30" t="s">
        <v>135</v>
      </c>
      <c r="G4" s="30" t="s">
        <v>134</v>
      </c>
      <c r="H4" s="30" t="s">
        <v>135</v>
      </c>
      <c r="I4" s="30" t="s">
        <v>134</v>
      </c>
      <c r="J4" s="30" t="s">
        <v>135</v>
      </c>
    </row>
    <row r="5" spans="1:10" ht="15.75">
      <c r="A5" s="29" t="s">
        <v>130</v>
      </c>
      <c r="B5" s="29" t="s">
        <v>133</v>
      </c>
      <c r="C5" s="29">
        <f>77*20/100</f>
        <v>15.4</v>
      </c>
      <c r="D5" s="29">
        <f>77*25/100</f>
        <v>19.25</v>
      </c>
      <c r="E5" s="29">
        <f>79*20/100</f>
        <v>15.8</v>
      </c>
      <c r="F5" s="29">
        <f>79*25/100</f>
        <v>19.75</v>
      </c>
      <c r="G5" s="29">
        <f>335*20/100</f>
        <v>67</v>
      </c>
      <c r="H5" s="29">
        <f>335*25/100</f>
        <v>83.75</v>
      </c>
      <c r="I5" s="29">
        <f>2350*20/100</f>
        <v>470</v>
      </c>
      <c r="J5" s="29">
        <f>2350*25/100</f>
        <v>587.5</v>
      </c>
    </row>
    <row r="6" spans="1:10" ht="15.75">
      <c r="A6" s="29" t="s">
        <v>131</v>
      </c>
      <c r="B6" s="29" t="s">
        <v>136</v>
      </c>
      <c r="C6" s="29">
        <f>77*30/100</f>
        <v>23.1</v>
      </c>
      <c r="D6" s="29">
        <f>77*35/100</f>
        <v>26.95</v>
      </c>
      <c r="E6" s="29">
        <f>79*30/100</f>
        <v>23.7</v>
      </c>
      <c r="F6" s="29">
        <f>79*35/100</f>
        <v>27.65</v>
      </c>
      <c r="G6" s="29">
        <f>335*30/100</f>
        <v>100.5</v>
      </c>
      <c r="H6" s="29">
        <f>335*35/100</f>
        <v>117.25</v>
      </c>
      <c r="I6" s="29">
        <f>2350*30/100</f>
        <v>705</v>
      </c>
      <c r="J6" s="29">
        <f>2350*35/100</f>
        <v>822.5</v>
      </c>
    </row>
    <row r="7" spans="1:10" ht="15.75">
      <c r="A7" s="29" t="s">
        <v>132</v>
      </c>
      <c r="B7" s="29" t="s">
        <v>137</v>
      </c>
      <c r="C7" s="29">
        <f>77*10/100</f>
        <v>7.7</v>
      </c>
      <c r="D7" s="29">
        <f>77*15/100</f>
        <v>11.55</v>
      </c>
      <c r="E7" s="29">
        <f>79*10/100</f>
        <v>7.9</v>
      </c>
      <c r="F7" s="29">
        <f>79*15/100</f>
        <v>11.85</v>
      </c>
      <c r="G7" s="29">
        <f>335*10/100</f>
        <v>33.5</v>
      </c>
      <c r="H7" s="29">
        <f>335*15/100</f>
        <v>50.25</v>
      </c>
      <c r="I7" s="29">
        <f>2350*10/100</f>
        <v>235</v>
      </c>
      <c r="J7" s="29">
        <f>2350*15/100</f>
        <v>352.5</v>
      </c>
    </row>
    <row r="8" spans="1:10" ht="15.75">
      <c r="A8" s="29" t="s">
        <v>138</v>
      </c>
      <c r="B8" s="29" t="s">
        <v>139</v>
      </c>
      <c r="C8" s="29">
        <f>SUM(C5:C7)</f>
        <v>46.2</v>
      </c>
      <c r="D8" s="29">
        <f t="shared" ref="D8:J8" si="0">SUM(D5:D7)</f>
        <v>57.75</v>
      </c>
      <c r="E8" s="29">
        <f t="shared" si="0"/>
        <v>47.4</v>
      </c>
      <c r="F8" s="29">
        <f t="shared" si="0"/>
        <v>59.25</v>
      </c>
      <c r="G8" s="29">
        <f t="shared" si="0"/>
        <v>201</v>
      </c>
      <c r="H8" s="29">
        <f t="shared" si="0"/>
        <v>251.25</v>
      </c>
      <c r="I8" s="29">
        <f t="shared" si="0"/>
        <v>1410</v>
      </c>
      <c r="J8" s="29">
        <f t="shared" si="0"/>
        <v>1762.5</v>
      </c>
    </row>
    <row r="9" spans="1:10">
      <c r="C9" s="28"/>
    </row>
    <row r="10" spans="1:10">
      <c r="A10" s="27" t="s">
        <v>142</v>
      </c>
    </row>
    <row r="11" spans="1:10" ht="15.75">
      <c r="A11" s="29"/>
      <c r="B11" s="29"/>
      <c r="C11" s="111" t="s">
        <v>140</v>
      </c>
      <c r="D11" s="111"/>
      <c r="E11" s="111" t="s">
        <v>127</v>
      </c>
      <c r="F11" s="111"/>
      <c r="G11" s="111" t="s">
        <v>128</v>
      </c>
      <c r="H11" s="111"/>
      <c r="I11" s="111" t="s">
        <v>129</v>
      </c>
      <c r="J11" s="111"/>
    </row>
    <row r="12" spans="1:10" ht="15.75">
      <c r="A12" s="29"/>
      <c r="B12" s="29"/>
      <c r="C12" s="31" t="s">
        <v>134</v>
      </c>
      <c r="D12" s="31" t="s">
        <v>135</v>
      </c>
      <c r="E12" s="31" t="s">
        <v>134</v>
      </c>
      <c r="F12" s="31" t="s">
        <v>135</v>
      </c>
      <c r="G12" s="31" t="s">
        <v>134</v>
      </c>
      <c r="H12" s="31" t="s">
        <v>135</v>
      </c>
      <c r="I12" s="31" t="s">
        <v>134</v>
      </c>
      <c r="J12" s="31" t="s">
        <v>135</v>
      </c>
    </row>
    <row r="13" spans="1:10" ht="15.75">
      <c r="A13" s="29" t="s">
        <v>130</v>
      </c>
      <c r="B13" s="29" t="s">
        <v>133</v>
      </c>
      <c r="C13" s="29">
        <f>90*20/100</f>
        <v>18</v>
      </c>
      <c r="D13" s="29">
        <f>90*25/100</f>
        <v>22.5</v>
      </c>
      <c r="E13" s="29">
        <f>92*20/100</f>
        <v>18.399999999999999</v>
      </c>
      <c r="F13" s="29">
        <f>92*25/100</f>
        <v>23</v>
      </c>
      <c r="G13" s="29">
        <f>383*20/100</f>
        <v>76.599999999999994</v>
      </c>
      <c r="H13" s="29">
        <f>383*25/100</f>
        <v>95.75</v>
      </c>
      <c r="I13" s="29">
        <f>2720*20/100</f>
        <v>544</v>
      </c>
      <c r="J13" s="29">
        <f>2350*25/100</f>
        <v>587.5</v>
      </c>
    </row>
    <row r="14" spans="1:10" ht="15.75">
      <c r="A14" s="29" t="s">
        <v>131</v>
      </c>
      <c r="B14" s="29" t="s">
        <v>136</v>
      </c>
      <c r="C14" s="29">
        <f>90*30/100</f>
        <v>27</v>
      </c>
      <c r="D14" s="29">
        <f>90*35/100</f>
        <v>31.5</v>
      </c>
      <c r="E14" s="29">
        <f>92*30/100</f>
        <v>27.6</v>
      </c>
      <c r="F14" s="29">
        <f>92*35/100</f>
        <v>32.200000000000003</v>
      </c>
      <c r="G14" s="29">
        <f>383*30/100</f>
        <v>114.9</v>
      </c>
      <c r="H14" s="29">
        <f>383*35/100</f>
        <v>134.05000000000001</v>
      </c>
      <c r="I14" s="29">
        <f>2720*30/100</f>
        <v>816</v>
      </c>
      <c r="J14" s="29">
        <f>2350*35/100</f>
        <v>822.5</v>
      </c>
    </row>
    <row r="15" spans="1:10" ht="15.75">
      <c r="A15" s="29" t="s">
        <v>132</v>
      </c>
      <c r="B15" s="29" t="s">
        <v>137</v>
      </c>
      <c r="C15" s="29">
        <f>90*10/100</f>
        <v>9</v>
      </c>
      <c r="D15" s="29">
        <f>90*15/100</f>
        <v>13.5</v>
      </c>
      <c r="E15" s="29">
        <f>92*10/100</f>
        <v>9.1999999999999993</v>
      </c>
      <c r="F15" s="29">
        <f>92*15/100</f>
        <v>13.8</v>
      </c>
      <c r="G15" s="29">
        <f>383*10/100</f>
        <v>38.299999999999997</v>
      </c>
      <c r="H15" s="29">
        <f>383*15/100</f>
        <v>57.45</v>
      </c>
      <c r="I15" s="29">
        <f>2720*10/100</f>
        <v>272</v>
      </c>
      <c r="J15" s="29">
        <f>2720*15/100</f>
        <v>408</v>
      </c>
    </row>
    <row r="16" spans="1:10" ht="15.75">
      <c r="A16" s="29" t="s">
        <v>138</v>
      </c>
      <c r="B16" s="29" t="s">
        <v>139</v>
      </c>
      <c r="C16" s="29">
        <f>SUM(C13:C15)</f>
        <v>54</v>
      </c>
      <c r="D16" s="29">
        <f t="shared" ref="D16:J16" si="1">SUM(D13:D15)</f>
        <v>67.5</v>
      </c>
      <c r="E16" s="29">
        <f t="shared" si="1"/>
        <v>55.2</v>
      </c>
      <c r="F16" s="29">
        <f t="shared" si="1"/>
        <v>69</v>
      </c>
      <c r="G16" s="29">
        <f t="shared" si="1"/>
        <v>229.8</v>
      </c>
      <c r="H16" s="29">
        <f t="shared" si="1"/>
        <v>287.25</v>
      </c>
      <c r="I16" s="29">
        <f t="shared" si="1"/>
        <v>1632</v>
      </c>
      <c r="J16" s="29">
        <f t="shared" si="1"/>
        <v>1818</v>
      </c>
    </row>
    <row r="17" spans="1:10">
      <c r="C17" s="27">
        <v>60.42</v>
      </c>
      <c r="E17" s="27">
        <v>63.65</v>
      </c>
      <c r="G17" s="27">
        <v>245.7</v>
      </c>
      <c r="I17" s="27">
        <v>1827.17</v>
      </c>
    </row>
    <row r="20" spans="1:10" ht="83.25" customHeight="1">
      <c r="A20" s="112" t="s">
        <v>143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ht="15.75">
      <c r="A21" s="113"/>
      <c r="B21" s="114"/>
      <c r="C21" s="111" t="s">
        <v>140</v>
      </c>
      <c r="D21" s="111"/>
      <c r="E21" s="111" t="s">
        <v>127</v>
      </c>
      <c r="F21" s="111"/>
      <c r="G21" s="111" t="s">
        <v>128</v>
      </c>
      <c r="H21" s="111"/>
      <c r="I21" s="111" t="s">
        <v>129</v>
      </c>
      <c r="J21" s="111"/>
    </row>
    <row r="22" spans="1:10" ht="15.75">
      <c r="A22" s="111"/>
      <c r="B22" s="111"/>
      <c r="C22" s="31" t="s">
        <v>134</v>
      </c>
      <c r="D22" s="31" t="s">
        <v>135</v>
      </c>
      <c r="E22" s="31" t="s">
        <v>134</v>
      </c>
      <c r="F22" s="31" t="s">
        <v>135</v>
      </c>
      <c r="G22" s="31" t="s">
        <v>134</v>
      </c>
      <c r="H22" s="31" t="s">
        <v>135</v>
      </c>
      <c r="I22" s="31" t="s">
        <v>134</v>
      </c>
      <c r="J22" s="31" t="s">
        <v>135</v>
      </c>
    </row>
    <row r="23" spans="1:10" ht="45" customHeight="1">
      <c r="A23" s="116" t="s">
        <v>145</v>
      </c>
      <c r="B23" s="116"/>
      <c r="C23" s="33">
        <v>46.2</v>
      </c>
      <c r="D23" s="33">
        <v>57.75</v>
      </c>
      <c r="E23" s="33">
        <v>47.4</v>
      </c>
      <c r="F23" s="33">
        <v>59.25</v>
      </c>
      <c r="G23" s="33">
        <v>201</v>
      </c>
      <c r="H23" s="33">
        <v>251.25</v>
      </c>
      <c r="I23" s="33">
        <v>1410</v>
      </c>
      <c r="J23" s="33">
        <v>1762.5</v>
      </c>
    </row>
    <row r="24" spans="1:10" ht="45" customHeight="1">
      <c r="A24" s="116" t="s">
        <v>146</v>
      </c>
      <c r="B24" s="116"/>
      <c r="C24" s="33">
        <v>54</v>
      </c>
      <c r="D24" s="33">
        <v>67.5</v>
      </c>
      <c r="E24" s="33">
        <v>55.2</v>
      </c>
      <c r="F24" s="33">
        <v>69</v>
      </c>
      <c r="G24" s="33">
        <v>229.8</v>
      </c>
      <c r="H24" s="33">
        <v>287.25</v>
      </c>
      <c r="I24" s="33">
        <v>1632</v>
      </c>
      <c r="J24" s="33">
        <v>1818</v>
      </c>
    </row>
    <row r="25" spans="1:10" ht="45" customHeight="1">
      <c r="A25" s="116" t="s">
        <v>144</v>
      </c>
      <c r="B25" s="116"/>
      <c r="C25" s="115">
        <v>60.42</v>
      </c>
      <c r="D25" s="115"/>
      <c r="E25" s="115">
        <v>63.65</v>
      </c>
      <c r="F25" s="115"/>
      <c r="G25" s="115">
        <v>245.7</v>
      </c>
      <c r="H25" s="115"/>
      <c r="I25" s="115">
        <v>1827.17</v>
      </c>
      <c r="J25" s="115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на выход</vt:lpstr>
      <vt:lpstr>сводки БЖУ</vt:lpstr>
      <vt:lpstr>сводки по продуктам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2023-11-03T07:49:49Z</cp:lastPrinted>
  <dcterms:created xsi:type="dcterms:W3CDTF">2020-10-25T16:40:18Z</dcterms:created>
  <dcterms:modified xsi:type="dcterms:W3CDTF">2023-11-03T08:02:33Z</dcterms:modified>
</cp:coreProperties>
</file>