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на выход" sheetId="1" r:id="rId1"/>
    <sheet name="сводки БЖУ" sheetId="2" r:id="rId2"/>
    <sheet name="сводки по продуктам" sheetId="5" r:id="rId3"/>
    <sheet name="библиография" sheetId="7" r:id="rId4"/>
    <sheet name="Лист1" sheetId="8" state="hidden" r:id="rId5"/>
  </sheets>
  <calcPr calcId="124519"/>
</workbook>
</file>

<file path=xl/calcChain.xml><?xml version="1.0" encoding="utf-8"?>
<calcChain xmlns="http://schemas.openxmlformats.org/spreadsheetml/2006/main">
  <c r="E94" i="1"/>
  <c r="F93"/>
  <c r="G93"/>
  <c r="H93"/>
  <c r="I93"/>
  <c r="J93"/>
  <c r="K93"/>
  <c r="L93"/>
  <c r="M93"/>
  <c r="N93"/>
  <c r="O93"/>
  <c r="P93"/>
  <c r="E93"/>
  <c r="F89"/>
  <c r="G89"/>
  <c r="H89"/>
  <c r="I89"/>
  <c r="J89"/>
  <c r="K89"/>
  <c r="L89"/>
  <c r="M89"/>
  <c r="N89"/>
  <c r="O89"/>
  <c r="P89"/>
  <c r="E89"/>
  <c r="F77"/>
  <c r="G77"/>
  <c r="H77"/>
  <c r="I77"/>
  <c r="J77"/>
  <c r="K77"/>
  <c r="L77"/>
  <c r="M77"/>
  <c r="N77"/>
  <c r="O77"/>
  <c r="P77"/>
  <c r="E77"/>
  <c r="D15" i="2"/>
  <c r="E15"/>
  <c r="F15"/>
  <c r="G15"/>
  <c r="H15"/>
  <c r="I15"/>
  <c r="J15"/>
  <c r="K15"/>
  <c r="L15"/>
  <c r="M15"/>
  <c r="N15"/>
  <c r="C15"/>
  <c r="E84" i="1"/>
  <c r="F84"/>
  <c r="G84"/>
  <c r="H84"/>
  <c r="I84"/>
  <c r="J84"/>
  <c r="K84"/>
  <c r="L84"/>
  <c r="M84"/>
  <c r="N84"/>
  <c r="O84"/>
  <c r="P84"/>
  <c r="F94"/>
  <c r="H94"/>
  <c r="J94"/>
  <c r="L94"/>
  <c r="N94"/>
  <c r="P94"/>
  <c r="E73"/>
  <c r="F61"/>
  <c r="G61"/>
  <c r="H61"/>
  <c r="I61"/>
  <c r="J61"/>
  <c r="K61"/>
  <c r="L61"/>
  <c r="M61"/>
  <c r="N61"/>
  <c r="O61"/>
  <c r="P61"/>
  <c r="E61"/>
  <c r="F57"/>
  <c r="G57"/>
  <c r="H57"/>
  <c r="I57"/>
  <c r="J57"/>
  <c r="K57"/>
  <c r="L57"/>
  <c r="M57"/>
  <c r="N57"/>
  <c r="O57"/>
  <c r="P57"/>
  <c r="E57"/>
  <c r="F44"/>
  <c r="F62" s="1"/>
  <c r="G44"/>
  <c r="G62" s="1"/>
  <c r="H44"/>
  <c r="H62" s="1"/>
  <c r="I44"/>
  <c r="I62" s="1"/>
  <c r="J44"/>
  <c r="J62" s="1"/>
  <c r="K44"/>
  <c r="K62" s="1"/>
  <c r="L44"/>
  <c r="L62" s="1"/>
  <c r="M44"/>
  <c r="M62" s="1"/>
  <c r="N44"/>
  <c r="N62" s="1"/>
  <c r="O44"/>
  <c r="O62" s="1"/>
  <c r="P44"/>
  <c r="P62" s="1"/>
  <c r="O94" l="1"/>
  <c r="K94"/>
  <c r="G94"/>
  <c r="M94"/>
  <c r="I94"/>
  <c r="E40"/>
  <c r="E44" s="1"/>
  <c r="E62" s="1"/>
  <c r="J15" i="8" l="1"/>
  <c r="I15"/>
  <c r="I14"/>
  <c r="I13"/>
  <c r="H15"/>
  <c r="H14"/>
  <c r="H13"/>
  <c r="G15"/>
  <c r="G14"/>
  <c r="G13"/>
  <c r="G16" s="1"/>
  <c r="F15"/>
  <c r="F16" s="1"/>
  <c r="F14"/>
  <c r="F13"/>
  <c r="E15"/>
  <c r="E14"/>
  <c r="E13"/>
  <c r="D15"/>
  <c r="C15"/>
  <c r="D14"/>
  <c r="C14"/>
  <c r="D13"/>
  <c r="C13"/>
  <c r="J14"/>
  <c r="J13"/>
  <c r="H16" l="1"/>
  <c r="I16"/>
  <c r="J16"/>
  <c r="C16"/>
  <c r="E16"/>
  <c r="D16"/>
  <c r="H8" l="1"/>
  <c r="J7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G5"/>
  <c r="G8" s="1"/>
  <c r="F5"/>
  <c r="F8" s="1"/>
  <c r="E5"/>
  <c r="E8" s="1"/>
  <c r="D5"/>
  <c r="D8" s="1"/>
  <c r="C5"/>
  <c r="C8" s="1"/>
</calcChain>
</file>

<file path=xl/sharedStrings.xml><?xml version="1.0" encoding="utf-8"?>
<sst xmlns="http://schemas.openxmlformats.org/spreadsheetml/2006/main" count="864" uniqueCount="312">
  <si>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</si>
  <si>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</si>
  <si>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</si>
  <si>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</si>
  <si>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</si>
  <si>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</si>
  <si>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</si>
  <si>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</si>
  <si>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</si>
  <si>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</si>
  <si>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</si>
  <si>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</si>
  <si>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</si>
  <si>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</si>
  <si>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</si>
  <si>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</si>
  <si>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</si>
  <si>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</si>
  <si>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>Итого</t>
  </si>
  <si>
    <t>Обед</t>
  </si>
  <si>
    <t>Хлеб пшеничный</t>
  </si>
  <si>
    <t>Хлеб ржано-пшеничный</t>
  </si>
  <si>
    <t>Полдник</t>
  </si>
  <si>
    <t>Итого за 1 день</t>
  </si>
  <si>
    <t>Батон пектиновый</t>
  </si>
  <si>
    <t>Итого за 2 день</t>
  </si>
  <si>
    <t>Чай с сахаром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</si>
  <si>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</si>
  <si>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</si>
  <si>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</si>
  <si>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</si>
  <si>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</si>
  <si>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</si>
  <si>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</si>
  <si>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</si>
  <si>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</si>
  <si>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</si>
  <si>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</si>
  <si>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</si>
  <si>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</si>
  <si>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</si>
  <si>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</si>
  <si>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</si>
  <si>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</si>
  <si>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</si>
  <si>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</si>
  <si>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</si>
  <si>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</si>
  <si>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</si>
  <si>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</si>
  <si>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 xml:space="preserve">Омлет натуральный </t>
  </si>
  <si>
    <t>Пюре картофельное</t>
  </si>
  <si>
    <t>Каша гречневая рассыпчатая</t>
  </si>
  <si>
    <t>Наггетсы куриные</t>
  </si>
  <si>
    <t>Кисель ягодный</t>
  </si>
  <si>
    <t>Какао с молоком</t>
  </si>
  <si>
    <t>102 [4]</t>
  </si>
  <si>
    <t>Компот из фруктов и ягод с/м</t>
  </si>
  <si>
    <t>349 [4]</t>
  </si>
  <si>
    <t>Компот из смеси сухофруктов</t>
  </si>
  <si>
    <t>ТТК 2.18</t>
  </si>
  <si>
    <t>416 [5]</t>
  </si>
  <si>
    <t>54-3г-2020 [2]</t>
  </si>
  <si>
    <t>339 [5]</t>
  </si>
  <si>
    <t>Среднесуточный набор пищевых продуктов за 10 дней</t>
  </si>
  <si>
    <t>к СанПиН2.3/2.4.3590-20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</si>
  <si>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</si>
  <si>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</si>
  <si>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</si>
  <si>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</si>
  <si>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</si>
  <si>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Недостаток, г</t>
  </si>
  <si>
    <t>Избыток, г</t>
  </si>
  <si>
    <t xml:space="preserve">Хлеб </t>
  </si>
  <si>
    <t>-</t>
  </si>
  <si>
    <t>Мука пшеничная</t>
  </si>
  <si>
    <t>Крупы, бобовые</t>
  </si>
  <si>
    <t>Макаронные изделия</t>
  </si>
  <si>
    <t>Картофель</t>
  </si>
  <si>
    <t>Овощи свежие, зелень</t>
  </si>
  <si>
    <t>Фрукты (плоды) свежие</t>
  </si>
  <si>
    <t>Фрукты (плоды) сухие, шиповник, кисель</t>
  </si>
  <si>
    <t xml:space="preserve">Соки плодоовощные, напитки витаминизированные </t>
  </si>
  <si>
    <t>Мясо жилованное 1 кат. (нетто)</t>
  </si>
  <si>
    <t>Цыплята 1 кат. (нетто)</t>
  </si>
  <si>
    <t>Рыба-филе (нетто)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</si>
  <si>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</si>
  <si>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</si>
  <si>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</si>
  <si>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</si>
  <si>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</si>
  <si>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</si>
  <si>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</si>
  <si>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</si>
  <si>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</si>
  <si>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</si>
  <si>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</si>
  <si>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</si>
  <si>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</si>
  <si>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Среднесуточная норма 60% (завтрак, обед, полдник)</t>
  </si>
  <si>
    <t>Среднее значение по группе:</t>
  </si>
  <si>
    <t>378 [5]</t>
  </si>
  <si>
    <t>ТТК 2.3</t>
  </si>
  <si>
    <t>ТТК 3.5</t>
  </si>
  <si>
    <t>ТТК 2.1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</si>
  <si>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</si>
  <si>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</si>
  <si>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</si>
  <si>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</si>
  <si>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</si>
  <si>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</si>
  <si>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</si>
  <si>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>__________________________________________________________________________________________________</t>
  </si>
  <si>
    <t>Пояснение</t>
  </si>
  <si>
    <t>Запеканка из творога с повидлом</t>
  </si>
  <si>
    <t>Солянка "Школьная"</t>
  </si>
  <si>
    <t>Кукуруза консервированная</t>
  </si>
  <si>
    <t>200 /15/7</t>
  </si>
  <si>
    <t>200 /15</t>
  </si>
  <si>
    <t>101 [4]</t>
  </si>
  <si>
    <t>ТТК 3.10</t>
  </si>
  <si>
    <t>Суп картофельный с мясными фрикадельками</t>
  </si>
  <si>
    <t>Масло сливочное (порциями)</t>
  </si>
  <si>
    <t>Свекольник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</si>
  <si>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</si>
  <si>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</si>
  <si>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</si>
  <si>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</si>
  <si>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</si>
  <si>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</si>
  <si>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</si>
  <si>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</si>
  <si>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</si>
  <si>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</si>
  <si>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</si>
  <si>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</si>
  <si>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</si>
  <si>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</si>
  <si>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</si>
  <si>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</si>
  <si>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</si>
  <si>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</si>
  <si>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</si>
  <si>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</si>
  <si>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Макаронные изделия отварные</t>
  </si>
  <si>
    <t>Каша рисовая рассыпчатая</t>
  </si>
  <si>
    <t>Помидор соленый</t>
  </si>
  <si>
    <t>200 /10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</si>
  <si>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</si>
  <si>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</si>
  <si>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В</t>
    </r>
    <r>
      <rPr>
        <b/>
        <vertAlign val="subscript"/>
        <sz val="12"/>
        <rFont val="Times New Roman"/>
        <family val="1"/>
        <charset val="204"/>
      </rPr>
      <t>1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</si>
  <si>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</si>
  <si>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</si>
  <si>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</si>
  <si>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</si>
  <si>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</si>
  <si>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</si>
  <si>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2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</si>
  <si>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</si>
  <si>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</si>
  <si>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десятый</t>
    </r>
  </si>
  <si>
    <t>ТТК 3.7</t>
  </si>
  <si>
    <t>ТТК 3.6</t>
  </si>
  <si>
    <t>Суп картофельный с рисовой крупой</t>
  </si>
  <si>
    <t>Каша перловая  рассыпчатая</t>
  </si>
  <si>
    <t>ТТК 7.9</t>
  </si>
  <si>
    <t>ТТК 2.19</t>
  </si>
  <si>
    <t>ТТК 7.7</t>
  </si>
  <si>
    <t>Чай с сахаром и лимоном</t>
  </si>
  <si>
    <t>Среднее значение по подгруппе:</t>
  </si>
  <si>
    <t>Борщ с капустой и картофелем со сметаной</t>
  </si>
  <si>
    <t>борщ</t>
  </si>
  <si>
    <t>сметана</t>
  </si>
  <si>
    <t>ТТК 5.35</t>
  </si>
  <si>
    <t>Оладьи с повидлом</t>
  </si>
  <si>
    <t>ТТК 7.3</t>
  </si>
  <si>
    <t>Суфле куриное, запеченое со сметаной</t>
  </si>
  <si>
    <t>ТТК 7.8</t>
  </si>
  <si>
    <t>102[4]</t>
  </si>
  <si>
    <t>ТТК 2.4</t>
  </si>
  <si>
    <t>Масло шоколадное (порциями)</t>
  </si>
  <si>
    <t>ТТК 4.4</t>
  </si>
  <si>
    <t>ТТК 3.32</t>
  </si>
  <si>
    <t>Плов из свинины</t>
  </si>
  <si>
    <t>ТТК 6.7</t>
  </si>
  <si>
    <t>ТТК 3.15</t>
  </si>
  <si>
    <t>Суп лапша по-домашнему</t>
  </si>
  <si>
    <t>ТТК 4.11</t>
  </si>
  <si>
    <t>ТТК 4.9</t>
  </si>
  <si>
    <t>Щи из свежей капусты и картофелем со сметаной</t>
  </si>
  <si>
    <t xml:space="preserve">Щи </t>
  </si>
  <si>
    <t>Фиш -кейк(минтай)</t>
  </si>
  <si>
    <t>ТТК 5.41</t>
  </si>
  <si>
    <t>173[4]</t>
  </si>
  <si>
    <t>339[5]</t>
  </si>
  <si>
    <t>432[5]</t>
  </si>
  <si>
    <t>416[5]</t>
  </si>
  <si>
    <t>378 [1]</t>
  </si>
  <si>
    <t>265[4]</t>
  </si>
  <si>
    <t>181[4]</t>
  </si>
  <si>
    <t>223[4]</t>
  </si>
  <si>
    <t>ТТК 3.12</t>
  </si>
  <si>
    <t>88[5]</t>
  </si>
  <si>
    <t xml:space="preserve">Сдобное булочное изделие пром. производства </t>
  </si>
  <si>
    <t>Огурец свежий/</t>
  </si>
  <si>
    <t>54-1о-2020 [2]</t>
  </si>
  <si>
    <t>Конд. изделие пром. Производства</t>
  </si>
  <si>
    <t>Фрукты (порц.)</t>
  </si>
  <si>
    <t>Вареники отварные с картофелем из п/ф со сметаной</t>
  </si>
  <si>
    <t>ТТК 5.24</t>
  </si>
  <si>
    <t>14[4]</t>
  </si>
  <si>
    <t>Блинчики с начинкой из п/ф</t>
  </si>
  <si>
    <t>ТТК 2.20</t>
  </si>
  <si>
    <t>Картофель по-деревенски</t>
  </si>
  <si>
    <t>ТТК 6.4</t>
  </si>
  <si>
    <t>Огурец солёный</t>
  </si>
  <si>
    <t>Сыр (порциями)</t>
  </si>
  <si>
    <t>7[4]</t>
  </si>
  <si>
    <t>ТТК 3.34</t>
  </si>
  <si>
    <t>Буженина из свинины(порциями)/</t>
  </si>
  <si>
    <t>182[4]</t>
  </si>
  <si>
    <t>159[4]</t>
  </si>
  <si>
    <t>Сэндвич Школьный (с соленым огурцом)</t>
  </si>
  <si>
    <t>Молоко</t>
  </si>
  <si>
    <t>Макароны отварные  с сыром</t>
  </si>
  <si>
    <t>Суп картофельный с горохом и сухариками</t>
  </si>
  <si>
    <t>Котлеты Куриные</t>
  </si>
  <si>
    <t>ТТК 5.15</t>
  </si>
  <si>
    <t>Салат из свеклы с сыром</t>
  </si>
  <si>
    <t>Каша вязкая молочная из овсяных хлопьев "Геркулес" с маслом сливочным</t>
  </si>
  <si>
    <t>Пюре картофельное/</t>
  </si>
  <si>
    <t>Спагетти  с мясным соусом</t>
  </si>
  <si>
    <t>Салат  из капусты белокочанной с огурцом/</t>
  </si>
  <si>
    <t>Каша жидкая молочная рисовая с маслом сливочным</t>
  </si>
  <si>
    <t>ТТК 3.20</t>
  </si>
  <si>
    <t>Среднее значение погруппе:</t>
  </si>
  <si>
    <t>Салат из запеченой свеклы</t>
  </si>
  <si>
    <t>Салат из красной консервированной фасоли</t>
  </si>
  <si>
    <t>Пельмени отварные с маслом сливочным</t>
  </si>
  <si>
    <t>Салат из капусты белокочанной</t>
  </si>
  <si>
    <t xml:space="preserve">Йогурт  </t>
  </si>
  <si>
    <t>Салат из соленых огурцов с луком</t>
  </si>
  <si>
    <t>Икра овощная (кабачковая)</t>
  </si>
  <si>
    <t>Салат из свежих помидоров и огурцов/</t>
  </si>
  <si>
    <t>Запеканка из творога со сгущенным молоком</t>
  </si>
  <si>
    <t>Шницель куриный</t>
  </si>
  <si>
    <t>ТТК 5.47</t>
  </si>
  <si>
    <t>Каша жидкая молочная из манной крупы с маслом сливочным</t>
  </si>
  <si>
    <t>200/ 15</t>
  </si>
  <si>
    <t>Котлеты особые</t>
  </si>
  <si>
    <t>ТТК  5.18</t>
  </si>
  <si>
    <t>Каша «Дружба»</t>
  </si>
  <si>
    <t>Каша «Дружба» с маслом и с сахаром</t>
  </si>
  <si>
    <t>ТТК 5.23</t>
  </si>
  <si>
    <t>Картофель отварной</t>
  </si>
  <si>
    <t>310 [1]</t>
  </si>
  <si>
    <t>Картофель отварной с маслом сливочным</t>
  </si>
  <si>
    <t>200/ 10</t>
  </si>
  <si>
    <t xml:space="preserve">Котлеты «Нежные» </t>
  </si>
  <si>
    <t>ТТК  5.17</t>
  </si>
  <si>
    <t>Полуфабрикат "Соус сметанный"</t>
  </si>
  <si>
    <t>100/ 10</t>
  </si>
  <si>
    <t>Вареники с картофелем п/ф со сливочным маслом</t>
  </si>
  <si>
    <t>Сэндвич Школьный</t>
  </si>
  <si>
    <t>Мясной соус</t>
  </si>
  <si>
    <t>Макароны отварные</t>
  </si>
  <si>
    <t>200/ 15/7</t>
  </si>
  <si>
    <t>250 /10</t>
  </si>
  <si>
    <t>200 /5</t>
  </si>
  <si>
    <t>100 /30</t>
  </si>
  <si>
    <t>250/ 10</t>
  </si>
  <si>
    <t>280 /5</t>
  </si>
  <si>
    <t>250/ 15</t>
  </si>
  <si>
    <t>100/ 180</t>
  </si>
  <si>
    <t>200 / 10</t>
  </si>
  <si>
    <t>200 /5/5</t>
  </si>
  <si>
    <t>180/ 5</t>
  </si>
  <si>
    <t>250/ 20</t>
  </si>
  <si>
    <t>260 [4]</t>
  </si>
  <si>
    <t>ТТК 5.37</t>
  </si>
  <si>
    <t>ТТК 3.3</t>
  </si>
  <si>
    <t>ТТК 7.14</t>
  </si>
  <si>
    <t>82[4]</t>
  </si>
  <si>
    <t>ТТК 5.51</t>
  </si>
  <si>
    <t>21 [4]</t>
  </si>
  <si>
    <t>ТТК 5.27</t>
  </si>
  <si>
    <t>ТТК 4.3</t>
  </si>
  <si>
    <t>ТТК 1.1</t>
  </si>
  <si>
    <t>ТТК 3.25</t>
  </si>
  <si>
    <t>ТТК 8.1</t>
  </si>
  <si>
    <t>24[4]</t>
  </si>
  <si>
    <t>20 [5]</t>
  </si>
  <si>
    <t>ТТК 7.16</t>
  </si>
  <si>
    <t>32[5]</t>
  </si>
  <si>
    <t>Конд. изделие пром. производства</t>
  </si>
  <si>
    <t>Каша  гречневая рассыпчатая</t>
  </si>
  <si>
    <t>Драники картофельные со сметаной</t>
  </si>
  <si>
    <t>250 /15</t>
  </si>
  <si>
    <t>Рыба, тушеная с овощами (минтай)</t>
  </si>
  <si>
    <t>Салат из помидоров с сыром/</t>
  </si>
  <si>
    <t>Омлет паровой с мясом</t>
  </si>
  <si>
    <t>Икра овощная (кабачковая)/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</si>
  <si>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12 лет и старше</t>
    </r>
  </si>
  <si>
    <t>Пудинг молочный</t>
  </si>
  <si>
    <t>ТТК 6.6</t>
  </si>
  <si>
    <t>Картофель, тушеный с овощами</t>
  </si>
  <si>
    <t>Оладьи со сметаным соусом</t>
  </si>
  <si>
    <t xml:space="preserve">Оладьи </t>
  </si>
  <si>
    <t xml:space="preserve">Гуляш </t>
  </si>
  <si>
    <t>1шт./ (40)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</si>
  <si>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</si>
  <si>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Оладьи п/ф со сгущенным молоком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</si>
</sst>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2" fontId="5" fillId="0" borderId="0" xfId="0" applyNumberFormat="1" applyFont="1"/>
    <xf numFmtId="2" fontId="2" fillId="0" borderId="7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2" fontId="4" fillId="0" borderId="12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vertical="top" wrapText="1"/>
    </xf>
    <xf numFmtId="2" fontId="10" fillId="0" borderId="12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10" fontId="5" fillId="0" borderId="0" xfId="0" applyNumberFormat="1" applyFont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" fontId="5" fillId="0" borderId="0" xfId="0" applyNumberFormat="1" applyFont="1"/>
    <xf numFmtId="0" fontId="5" fillId="0" borderId="12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2" fontId="13" fillId="2" borderId="0" xfId="0" applyNumberFormat="1" applyFont="1" applyFill="1"/>
    <xf numFmtId="2" fontId="2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left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8"/>
  <sheetViews>
    <sheetView tabSelected="1" topLeftCell="B1" workbookViewId="0">
      <selection activeCell="C97" sqref="C97"/>
    </sheetView>
  </sheetViews>
  <sheetFormatPr defaultColWidth="9.140625" defaultRowHeight="15.75"/>
  <cols>
    <col min="1" max="1" width="0" style="41" hidden="1" customWidth="1"/>
    <col min="2" max="2" width="14.7109375" style="41" customWidth="1"/>
    <col min="3" max="3" width="51" style="41" customWidth="1"/>
    <col min="4" max="4" width="12.42578125" style="58" customWidth="1"/>
    <col min="5" max="5" width="11.28515625" style="41" customWidth="1"/>
    <col min="6" max="6" width="8.85546875" style="41" customWidth="1"/>
    <col min="7" max="7" width="13" style="41" customWidth="1"/>
    <col min="8" max="8" width="14.28515625" style="41" customWidth="1"/>
    <col min="9" max="9" width="10.5703125" style="41" customWidth="1"/>
    <col min="10" max="10" width="8.85546875" style="41" customWidth="1"/>
    <col min="11" max="11" width="9.85546875" style="41" customWidth="1"/>
    <col min="12" max="12" width="7.85546875" style="41" customWidth="1"/>
    <col min="13" max="13" width="10.28515625" style="41" customWidth="1"/>
    <col min="14" max="14" width="11.28515625" style="41" customWidth="1"/>
    <col min="15" max="15" width="10.7109375" style="41" customWidth="1"/>
    <col min="16" max="16" width="7.85546875" style="41" customWidth="1"/>
    <col min="17" max="17" width="9" style="41" customWidth="1"/>
    <col min="18" max="16384" width="9.140625" style="41"/>
  </cols>
  <sheetData>
    <row r="1" spans="1:16" s="36" customFormat="1">
      <c r="B1" s="37" t="s">
        <v>148</v>
      </c>
      <c r="C1" s="38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36" customFormat="1">
      <c r="B2" s="37" t="s">
        <v>149</v>
      </c>
      <c r="C2" s="38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36" customFormat="1">
      <c r="B3" s="37" t="s">
        <v>302</v>
      </c>
      <c r="C3" s="38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46.5" customHeight="1">
      <c r="B4" s="90" t="s">
        <v>0</v>
      </c>
      <c r="C4" s="90" t="s">
        <v>1</v>
      </c>
      <c r="D4" s="95" t="s">
        <v>2</v>
      </c>
      <c r="E4" s="90" t="s">
        <v>3</v>
      </c>
      <c r="F4" s="90"/>
      <c r="G4" s="90"/>
      <c r="H4" s="90" t="s">
        <v>4</v>
      </c>
      <c r="I4" s="90" t="s">
        <v>5</v>
      </c>
      <c r="J4" s="90"/>
      <c r="K4" s="90"/>
      <c r="L4" s="90"/>
      <c r="M4" s="90" t="s">
        <v>6</v>
      </c>
      <c r="N4" s="90"/>
      <c r="O4" s="90"/>
      <c r="P4" s="90"/>
    </row>
    <row r="5" spans="1:16" ht="15.6" customHeight="1">
      <c r="B5" s="90"/>
      <c r="C5" s="90"/>
      <c r="D5" s="95"/>
      <c r="E5" s="61" t="s">
        <v>7</v>
      </c>
      <c r="F5" s="61" t="s">
        <v>8</v>
      </c>
      <c r="G5" s="61" t="s">
        <v>9</v>
      </c>
      <c r="H5" s="90"/>
      <c r="I5" s="61" t="s">
        <v>150</v>
      </c>
      <c r="J5" s="61" t="s">
        <v>10</v>
      </c>
      <c r="K5" s="61" t="s">
        <v>11</v>
      </c>
      <c r="L5" s="61" t="s">
        <v>12</v>
      </c>
      <c r="M5" s="61" t="s">
        <v>13</v>
      </c>
      <c r="N5" s="61" t="s">
        <v>14</v>
      </c>
      <c r="O5" s="61" t="s">
        <v>15</v>
      </c>
      <c r="P5" s="61" t="s">
        <v>16</v>
      </c>
    </row>
    <row r="6" spans="1:16">
      <c r="B6" s="90" t="s">
        <v>17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16" ht="20.100000000000001" customHeight="1">
      <c r="A7" s="41">
        <v>1</v>
      </c>
      <c r="B7" s="61" t="s">
        <v>62</v>
      </c>
      <c r="C7" s="26" t="s">
        <v>224</v>
      </c>
      <c r="D7" s="62">
        <v>200</v>
      </c>
      <c r="E7" s="42">
        <v>10.6</v>
      </c>
      <c r="F7" s="42">
        <v>11.6</v>
      </c>
      <c r="G7" s="42">
        <v>38.200000000000003</v>
      </c>
      <c r="H7" s="42">
        <v>299.60000000000002</v>
      </c>
      <c r="I7" s="42">
        <v>0.06</v>
      </c>
      <c r="J7" s="42">
        <v>0.06</v>
      </c>
      <c r="K7" s="42">
        <v>0.06</v>
      </c>
      <c r="L7" s="42">
        <v>0.93999999999999984</v>
      </c>
      <c r="M7" s="42">
        <v>168</v>
      </c>
      <c r="N7" s="42">
        <v>133.4</v>
      </c>
      <c r="O7" s="42">
        <v>14.6</v>
      </c>
      <c r="P7" s="42">
        <v>1</v>
      </c>
    </row>
    <row r="8" spans="1:16" ht="20.100000000000001" customHeight="1">
      <c r="A8" s="41">
        <v>1</v>
      </c>
      <c r="B8" s="61"/>
      <c r="C8" s="26" t="s">
        <v>240</v>
      </c>
      <c r="D8" s="62">
        <v>100</v>
      </c>
      <c r="E8" s="42">
        <v>5.8</v>
      </c>
      <c r="F8" s="42">
        <v>5</v>
      </c>
      <c r="G8" s="42">
        <v>8</v>
      </c>
      <c r="H8" s="42">
        <v>100.2</v>
      </c>
      <c r="I8" s="42">
        <v>0.1</v>
      </c>
      <c r="J8" s="42">
        <v>1.4</v>
      </c>
      <c r="K8" s="42">
        <v>0.4</v>
      </c>
      <c r="L8" s="42">
        <v>0.1</v>
      </c>
      <c r="M8" s="42">
        <v>240</v>
      </c>
      <c r="N8" s="42">
        <v>165</v>
      </c>
      <c r="O8" s="42">
        <v>28.000000000000004</v>
      </c>
      <c r="P8" s="42">
        <v>0.2</v>
      </c>
    </row>
    <row r="9" spans="1:16" ht="20.100000000000001" customHeight="1">
      <c r="A9" s="41">
        <v>1</v>
      </c>
      <c r="B9" s="61" t="s">
        <v>292</v>
      </c>
      <c r="C9" s="26" t="s">
        <v>26</v>
      </c>
      <c r="D9" s="62" t="s">
        <v>118</v>
      </c>
      <c r="E9" s="42">
        <v>0.08</v>
      </c>
      <c r="F9" s="42">
        <v>0.02</v>
      </c>
      <c r="G9" s="42">
        <v>15</v>
      </c>
      <c r="H9" s="42">
        <v>60.46</v>
      </c>
      <c r="I9" s="42">
        <v>0</v>
      </c>
      <c r="J9" s="42">
        <v>0.04</v>
      </c>
      <c r="K9" s="42">
        <v>0</v>
      </c>
      <c r="L9" s="42">
        <v>0</v>
      </c>
      <c r="M9" s="42">
        <v>11.1</v>
      </c>
      <c r="N9" s="42">
        <v>2.8</v>
      </c>
      <c r="O9" s="42">
        <v>1.4</v>
      </c>
      <c r="P9" s="42">
        <v>0.28000000000000003</v>
      </c>
    </row>
    <row r="10" spans="1:16" ht="16.899999999999999" customHeight="1">
      <c r="A10" s="41">
        <v>1</v>
      </c>
      <c r="B10" s="61"/>
      <c r="C10" s="26" t="s">
        <v>294</v>
      </c>
      <c r="D10" s="62">
        <v>60</v>
      </c>
      <c r="E10" s="42">
        <v>3.3</v>
      </c>
      <c r="F10" s="42">
        <v>3.9000000000000004</v>
      </c>
      <c r="G10" s="42">
        <v>20.939999999999998</v>
      </c>
      <c r="H10" s="42">
        <v>132.06</v>
      </c>
      <c r="I10" s="42">
        <v>2.4E-2</v>
      </c>
      <c r="J10" s="42">
        <v>5.3999999999999999E-2</v>
      </c>
      <c r="K10" s="42">
        <v>0.06</v>
      </c>
      <c r="L10" s="42">
        <v>2.52</v>
      </c>
      <c r="M10" s="42">
        <v>18.419999999999998</v>
      </c>
      <c r="N10" s="42">
        <v>34.260000000000005</v>
      </c>
      <c r="O10" s="42">
        <v>3.84</v>
      </c>
      <c r="P10" s="42">
        <v>0.41999999999999993</v>
      </c>
    </row>
    <row r="11" spans="1:16" ht="16.899999999999999" customHeight="1">
      <c r="B11" s="81"/>
      <c r="C11" s="77" t="s">
        <v>207</v>
      </c>
      <c r="D11" s="82">
        <v>150</v>
      </c>
      <c r="E11" s="78">
        <v>1.4</v>
      </c>
      <c r="F11" s="78">
        <v>0.20000000000000004</v>
      </c>
      <c r="G11" s="78">
        <v>14.299999999999999</v>
      </c>
      <c r="H11" s="78">
        <v>64.599999999999994</v>
      </c>
      <c r="I11" s="78">
        <v>0.06</v>
      </c>
      <c r="J11" s="78">
        <v>15</v>
      </c>
      <c r="K11" s="78">
        <v>0</v>
      </c>
      <c r="L11" s="78">
        <v>1.7</v>
      </c>
      <c r="M11" s="78">
        <v>30</v>
      </c>
      <c r="N11" s="78">
        <v>51.000000000000007</v>
      </c>
      <c r="O11" s="78">
        <v>24</v>
      </c>
      <c r="P11" s="78">
        <v>0.9</v>
      </c>
    </row>
    <row r="12" spans="1:16" ht="18" customHeight="1">
      <c r="A12" s="41">
        <v>1</v>
      </c>
      <c r="B12" s="61"/>
      <c r="C12" s="61" t="s">
        <v>18</v>
      </c>
      <c r="D12" s="62"/>
      <c r="E12" s="61">
        <v>21.18</v>
      </c>
      <c r="F12" s="81">
        <v>20.720000000000002</v>
      </c>
      <c r="G12" s="81">
        <v>96.44</v>
      </c>
      <c r="H12" s="81">
        <v>656.92</v>
      </c>
      <c r="I12" s="81">
        <v>0.24399999999999999</v>
      </c>
      <c r="J12" s="81">
        <v>16.553999999999998</v>
      </c>
      <c r="K12" s="81">
        <v>0.52</v>
      </c>
      <c r="L12" s="81">
        <v>5.26</v>
      </c>
      <c r="M12" s="81">
        <v>467.52000000000004</v>
      </c>
      <c r="N12" s="81">
        <v>386.46</v>
      </c>
      <c r="O12" s="81">
        <v>71.84</v>
      </c>
      <c r="P12" s="81">
        <v>2.8</v>
      </c>
    </row>
    <row r="13" spans="1:16" ht="15.95" customHeight="1">
      <c r="A13" s="41">
        <v>1</v>
      </c>
      <c r="B13" s="90" t="s">
        <v>19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</row>
    <row r="14" spans="1:16" ht="20.100000000000001" customHeight="1">
      <c r="B14" s="61" t="s">
        <v>162</v>
      </c>
      <c r="C14" s="26" t="s">
        <v>204</v>
      </c>
      <c r="D14" s="62">
        <v>100</v>
      </c>
      <c r="E14" s="43">
        <v>0.8</v>
      </c>
      <c r="F14" s="43">
        <v>0.1</v>
      </c>
      <c r="G14" s="43">
        <v>2.5</v>
      </c>
      <c r="H14" s="43">
        <v>14.1</v>
      </c>
      <c r="I14" s="43">
        <v>0</v>
      </c>
      <c r="J14" s="43">
        <v>10</v>
      </c>
      <c r="K14" s="43">
        <v>0</v>
      </c>
      <c r="L14" s="43">
        <v>0</v>
      </c>
      <c r="M14" s="43">
        <v>23.3</v>
      </c>
      <c r="N14" s="43">
        <v>41.6</v>
      </c>
      <c r="O14" s="43">
        <v>14</v>
      </c>
      <c r="P14" s="43">
        <v>0.6</v>
      </c>
    </row>
    <row r="15" spans="1:16" ht="20.100000000000001" customHeight="1">
      <c r="B15" s="61" t="s">
        <v>161</v>
      </c>
      <c r="C15" s="26" t="s">
        <v>215</v>
      </c>
      <c r="D15" s="62">
        <v>100</v>
      </c>
      <c r="E15" s="43">
        <v>0.8</v>
      </c>
      <c r="F15" s="43">
        <v>0.1</v>
      </c>
      <c r="G15" s="43">
        <v>1.7</v>
      </c>
      <c r="H15" s="43">
        <v>10.9</v>
      </c>
      <c r="I15" s="43">
        <v>0.02</v>
      </c>
      <c r="J15" s="43">
        <v>5</v>
      </c>
      <c r="K15" s="43">
        <v>0</v>
      </c>
      <c r="L15" s="43">
        <v>0.1</v>
      </c>
      <c r="M15" s="43">
        <v>23</v>
      </c>
      <c r="N15" s="43">
        <v>24</v>
      </c>
      <c r="O15" s="43">
        <v>14</v>
      </c>
      <c r="P15" s="43">
        <v>0.6</v>
      </c>
    </row>
    <row r="16" spans="1:16" ht="20.100000000000001" customHeight="1">
      <c r="B16" s="63"/>
      <c r="C16" s="26" t="s">
        <v>169</v>
      </c>
      <c r="D16" s="72">
        <v>100</v>
      </c>
      <c r="E16" s="63">
        <v>0.8</v>
      </c>
      <c r="F16" s="63">
        <v>0.1</v>
      </c>
      <c r="G16" s="63">
        <v>2.1</v>
      </c>
      <c r="H16" s="63">
        <v>12.5</v>
      </c>
      <c r="I16" s="63">
        <v>0.01</v>
      </c>
      <c r="J16" s="63">
        <v>7.5</v>
      </c>
      <c r="K16" s="63">
        <v>0</v>
      </c>
      <c r="L16" s="63">
        <v>0.05</v>
      </c>
      <c r="M16" s="63">
        <v>23.15</v>
      </c>
      <c r="N16" s="63">
        <v>32.799999999999997</v>
      </c>
      <c r="O16" s="63">
        <v>14</v>
      </c>
      <c r="P16" s="63">
        <v>0.6</v>
      </c>
    </row>
    <row r="17" spans="1:16" ht="20.100000000000001" customHeight="1">
      <c r="A17" s="41">
        <v>1</v>
      </c>
      <c r="B17" s="61" t="s">
        <v>119</v>
      </c>
      <c r="C17" s="26" t="s">
        <v>163</v>
      </c>
      <c r="D17" s="62">
        <v>250</v>
      </c>
      <c r="E17" s="43">
        <v>2</v>
      </c>
      <c r="F17" s="43">
        <v>2.75</v>
      </c>
      <c r="G17" s="43">
        <v>12</v>
      </c>
      <c r="H17" s="43">
        <v>80.749999999999986</v>
      </c>
      <c r="I17" s="43">
        <v>0</v>
      </c>
      <c r="J17" s="43">
        <v>0</v>
      </c>
      <c r="K17" s="43">
        <v>8.25</v>
      </c>
      <c r="L17" s="43">
        <v>1.25</v>
      </c>
      <c r="M17" s="43">
        <v>26.75</v>
      </c>
      <c r="N17" s="43">
        <v>22.75</v>
      </c>
      <c r="O17" s="43">
        <v>56</v>
      </c>
      <c r="P17" s="43">
        <v>1</v>
      </c>
    </row>
    <row r="18" spans="1:16" ht="20.100000000000001" customHeight="1">
      <c r="A18" s="41">
        <v>1</v>
      </c>
      <c r="B18" s="61" t="s">
        <v>278</v>
      </c>
      <c r="C18" s="26" t="s">
        <v>308</v>
      </c>
      <c r="D18" s="62">
        <v>100</v>
      </c>
      <c r="E18" s="43">
        <v>6.9</v>
      </c>
      <c r="F18" s="43">
        <v>19.399999999999999</v>
      </c>
      <c r="G18" s="43">
        <v>17.3</v>
      </c>
      <c r="H18" s="43">
        <v>272</v>
      </c>
      <c r="I18" s="43">
        <v>0</v>
      </c>
      <c r="J18" s="43">
        <v>0.3</v>
      </c>
      <c r="K18" s="43">
        <v>0.9</v>
      </c>
      <c r="L18" s="43">
        <v>0.8</v>
      </c>
      <c r="M18" s="43">
        <v>8.9</v>
      </c>
      <c r="N18" s="43">
        <v>23.2</v>
      </c>
      <c r="O18" s="43">
        <v>87.9</v>
      </c>
      <c r="P18" s="43">
        <v>1.3</v>
      </c>
    </row>
    <row r="19" spans="1:16" ht="20.100000000000001" customHeight="1">
      <c r="B19" s="61" t="s">
        <v>197</v>
      </c>
      <c r="C19" s="26" t="s">
        <v>164</v>
      </c>
      <c r="D19" s="62">
        <v>180</v>
      </c>
      <c r="E19" s="43">
        <v>5.3460000000000001</v>
      </c>
      <c r="F19" s="43">
        <v>4.8600000000000003</v>
      </c>
      <c r="G19" s="43">
        <v>37.980000000000004</v>
      </c>
      <c r="H19" s="43">
        <v>217.04400000000001</v>
      </c>
      <c r="I19" s="43">
        <v>5.3999999999999992E-2</v>
      </c>
      <c r="J19" s="43">
        <v>0</v>
      </c>
      <c r="K19" s="43">
        <v>23.22</v>
      </c>
      <c r="L19" s="43">
        <v>0.70200000000000007</v>
      </c>
      <c r="M19" s="43">
        <v>23.814</v>
      </c>
      <c r="N19" s="43">
        <v>185.68799999999999</v>
      </c>
      <c r="O19" s="43">
        <v>22.77</v>
      </c>
      <c r="P19" s="43">
        <v>1.0619999999999998</v>
      </c>
    </row>
    <row r="20" spans="1:16" ht="20.100000000000001" customHeight="1">
      <c r="A20" s="41">
        <v>1</v>
      </c>
      <c r="B20" s="61" t="s">
        <v>165</v>
      </c>
      <c r="C20" s="26" t="s">
        <v>57</v>
      </c>
      <c r="D20" s="62">
        <v>200</v>
      </c>
      <c r="E20" s="43">
        <v>0.28000000000000003</v>
      </c>
      <c r="F20" s="43">
        <v>0.1</v>
      </c>
      <c r="G20" s="43">
        <v>28.88</v>
      </c>
      <c r="H20" s="43">
        <v>117.54</v>
      </c>
      <c r="I20" s="43">
        <v>0</v>
      </c>
      <c r="J20" s="43">
        <v>19.3</v>
      </c>
      <c r="K20" s="43">
        <v>0</v>
      </c>
      <c r="L20" s="43">
        <v>0.16</v>
      </c>
      <c r="M20" s="43">
        <v>13.66</v>
      </c>
      <c r="N20" s="43">
        <v>7.38</v>
      </c>
      <c r="O20" s="43">
        <v>5.78</v>
      </c>
      <c r="P20" s="43">
        <v>0.46800000000000003</v>
      </c>
    </row>
    <row r="21" spans="1:16" ht="20.100000000000001" customHeight="1">
      <c r="A21" s="41">
        <v>1</v>
      </c>
      <c r="B21" s="61" t="s">
        <v>60</v>
      </c>
      <c r="C21" s="26" t="s">
        <v>20</v>
      </c>
      <c r="D21" s="62">
        <v>40</v>
      </c>
      <c r="E21" s="43">
        <v>3.0666666666666664</v>
      </c>
      <c r="F21" s="43">
        <v>0.26666666666666672</v>
      </c>
      <c r="G21" s="43">
        <v>19.733333333333334</v>
      </c>
      <c r="H21" s="43">
        <v>93.6</v>
      </c>
      <c r="I21" s="43">
        <v>0</v>
      </c>
      <c r="J21" s="43">
        <v>0</v>
      </c>
      <c r="K21" s="43">
        <v>0</v>
      </c>
      <c r="L21" s="43">
        <v>0.4</v>
      </c>
      <c r="M21" s="43">
        <v>8</v>
      </c>
      <c r="N21" s="43">
        <v>26</v>
      </c>
      <c r="O21" s="43">
        <v>5.6000000000000014</v>
      </c>
      <c r="P21" s="43">
        <v>0.4</v>
      </c>
    </row>
    <row r="22" spans="1:16" ht="20.100000000000001" customHeight="1">
      <c r="A22" s="41">
        <v>1</v>
      </c>
      <c r="B22" s="61" t="s">
        <v>166</v>
      </c>
      <c r="C22" s="26" t="s">
        <v>21</v>
      </c>
      <c r="D22" s="62">
        <v>50</v>
      </c>
      <c r="E22" s="43">
        <v>3.25</v>
      </c>
      <c r="F22" s="43">
        <v>0.625</v>
      </c>
      <c r="G22" s="43">
        <v>19.75</v>
      </c>
      <c r="H22" s="43">
        <v>99</v>
      </c>
      <c r="I22" s="43">
        <v>0.125</v>
      </c>
      <c r="J22" s="43">
        <v>0</v>
      </c>
      <c r="K22" s="43">
        <v>0</v>
      </c>
      <c r="L22" s="43">
        <v>0.75</v>
      </c>
      <c r="M22" s="43">
        <v>14.5</v>
      </c>
      <c r="N22" s="43">
        <v>75</v>
      </c>
      <c r="O22" s="43">
        <v>23.5</v>
      </c>
      <c r="P22" s="43">
        <v>2</v>
      </c>
    </row>
    <row r="23" spans="1:16" ht="13.9" customHeight="1">
      <c r="A23" s="41">
        <v>1</v>
      </c>
      <c r="B23" s="61"/>
      <c r="C23" s="61" t="s">
        <v>18</v>
      </c>
      <c r="D23" s="62"/>
      <c r="E23" s="61">
        <v>21.642666666666663</v>
      </c>
      <c r="F23" s="65">
        <v>28.101666666666667</v>
      </c>
      <c r="G23" s="65">
        <v>137.74333333333334</v>
      </c>
      <c r="H23" s="65">
        <v>892.43399999999997</v>
      </c>
      <c r="I23" s="65">
        <v>0.189</v>
      </c>
      <c r="J23" s="65">
        <v>27.1</v>
      </c>
      <c r="K23" s="65">
        <v>32.369999999999997</v>
      </c>
      <c r="L23" s="65">
        <v>4.1120000000000001</v>
      </c>
      <c r="M23" s="65">
        <v>118.774</v>
      </c>
      <c r="N23" s="65">
        <v>372.81799999999998</v>
      </c>
      <c r="O23" s="65">
        <v>215.55</v>
      </c>
      <c r="P23" s="65">
        <v>6.830000000000001</v>
      </c>
    </row>
    <row r="24" spans="1:16" ht="16.149999999999999" customHeight="1">
      <c r="A24" s="41">
        <v>1</v>
      </c>
      <c r="B24" s="90" t="s">
        <v>22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</row>
    <row r="25" spans="1:16" ht="22.9" customHeight="1">
      <c r="A25" s="41">
        <v>1</v>
      </c>
      <c r="B25" s="61" t="s">
        <v>205</v>
      </c>
      <c r="C25" s="26" t="s">
        <v>50</v>
      </c>
      <c r="D25" s="62">
        <v>200</v>
      </c>
      <c r="E25" s="43">
        <v>11.205</v>
      </c>
      <c r="F25" s="43">
        <v>13.904999999999999</v>
      </c>
      <c r="G25" s="43">
        <v>2.835</v>
      </c>
      <c r="H25" s="43">
        <v>181.30500000000001</v>
      </c>
      <c r="I25" s="43">
        <v>0.10800000000000001</v>
      </c>
      <c r="J25" s="43">
        <v>0.54</v>
      </c>
      <c r="K25" s="43">
        <v>0.35100000000000003</v>
      </c>
      <c r="L25" s="43">
        <v>0.67500000000000004</v>
      </c>
      <c r="M25" s="43">
        <v>194.4</v>
      </c>
      <c r="N25" s="43">
        <v>363.15</v>
      </c>
      <c r="O25" s="43">
        <v>29.7</v>
      </c>
      <c r="P25" s="43">
        <v>3.78</v>
      </c>
    </row>
    <row r="26" spans="1:16" ht="18.600000000000001" customHeight="1">
      <c r="A26" s="41">
        <v>1</v>
      </c>
      <c r="B26" s="61" t="s">
        <v>58</v>
      </c>
      <c r="C26" s="26" t="s">
        <v>59</v>
      </c>
      <c r="D26" s="62">
        <v>200</v>
      </c>
      <c r="E26" s="43">
        <v>0.66</v>
      </c>
      <c r="F26" s="43">
        <v>0.1</v>
      </c>
      <c r="G26" s="43">
        <v>28.02</v>
      </c>
      <c r="H26" s="43">
        <v>115.62</v>
      </c>
      <c r="I26" s="43">
        <v>0</v>
      </c>
      <c r="J26" s="43">
        <v>0.02</v>
      </c>
      <c r="K26" s="43">
        <v>0.68</v>
      </c>
      <c r="L26" s="43">
        <v>0.5</v>
      </c>
      <c r="M26" s="43">
        <v>32.479999999999997</v>
      </c>
      <c r="N26" s="43">
        <v>17.46</v>
      </c>
      <c r="O26" s="43">
        <v>23.44</v>
      </c>
      <c r="P26" s="43">
        <v>0.7</v>
      </c>
    </row>
    <row r="27" spans="1:16" ht="18" customHeight="1">
      <c r="B27" s="61" t="s">
        <v>60</v>
      </c>
      <c r="C27" s="26" t="s">
        <v>20</v>
      </c>
      <c r="D27" s="62">
        <v>40</v>
      </c>
      <c r="E27" s="43">
        <v>3.0666666666666664</v>
      </c>
      <c r="F27" s="43">
        <v>0.26666666666666672</v>
      </c>
      <c r="G27" s="43">
        <v>19.733333333333334</v>
      </c>
      <c r="H27" s="43">
        <v>93.6</v>
      </c>
      <c r="I27" s="43">
        <v>0</v>
      </c>
      <c r="J27" s="43">
        <v>0</v>
      </c>
      <c r="K27" s="43">
        <v>0</v>
      </c>
      <c r="L27" s="43">
        <v>0.4</v>
      </c>
      <c r="M27" s="43">
        <v>8</v>
      </c>
      <c r="N27" s="43">
        <v>26</v>
      </c>
      <c r="O27" s="43">
        <v>5.6000000000000014</v>
      </c>
      <c r="P27" s="43">
        <v>0.4</v>
      </c>
    </row>
    <row r="28" spans="1:16" ht="16.149999999999999" customHeight="1">
      <c r="A28" s="41">
        <v>1</v>
      </c>
      <c r="B28" s="61"/>
      <c r="C28" s="61" t="s">
        <v>18</v>
      </c>
      <c r="D28" s="62"/>
      <c r="E28" s="61">
        <v>14.931666666666667</v>
      </c>
      <c r="F28" s="61">
        <v>14.271666666666667</v>
      </c>
      <c r="G28" s="61">
        <v>50.588333333333338</v>
      </c>
      <c r="H28" s="61">
        <v>390.52499999999998</v>
      </c>
      <c r="I28" s="61">
        <v>0.10800000000000001</v>
      </c>
      <c r="J28" s="61">
        <v>0.56000000000000005</v>
      </c>
      <c r="K28" s="61">
        <v>1.0310000000000001</v>
      </c>
      <c r="L28" s="61">
        <v>1.5750000000000002</v>
      </c>
      <c r="M28" s="61">
        <v>234.88</v>
      </c>
      <c r="N28" s="61">
        <v>406.60999999999996</v>
      </c>
      <c r="O28" s="61">
        <v>58.74</v>
      </c>
      <c r="P28" s="61">
        <v>4.88</v>
      </c>
    </row>
    <row r="29" spans="1:16" ht="15" customHeight="1">
      <c r="A29" s="41">
        <v>1</v>
      </c>
      <c r="B29" s="61"/>
      <c r="C29" s="61" t="s">
        <v>23</v>
      </c>
      <c r="D29" s="62"/>
      <c r="E29" s="61">
        <v>57.754333333333328</v>
      </c>
      <c r="F29" s="61">
        <v>63.093333333333341</v>
      </c>
      <c r="G29" s="61">
        <v>284.77166666666665</v>
      </c>
      <c r="H29" s="61">
        <v>1939.8789999999999</v>
      </c>
      <c r="I29" s="61">
        <v>0.54100000000000004</v>
      </c>
      <c r="J29" s="61">
        <v>44.213999999999999</v>
      </c>
      <c r="K29" s="61">
        <v>33.920999999999999</v>
      </c>
      <c r="L29" s="61">
        <v>10.946999999999999</v>
      </c>
      <c r="M29" s="61">
        <v>821.17400000000009</v>
      </c>
      <c r="N29" s="61">
        <v>1165.8879999999999</v>
      </c>
      <c r="O29" s="61">
        <v>346.13</v>
      </c>
      <c r="P29" s="61">
        <v>14.510000000000002</v>
      </c>
    </row>
    <row r="30" spans="1:16" s="36" customFormat="1" ht="15" customHeight="1">
      <c r="B30" s="44"/>
      <c r="C30" s="44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6" s="36" customFormat="1" ht="20.100000000000001" customHeight="1">
      <c r="B31" s="37" t="s">
        <v>151</v>
      </c>
      <c r="C31" s="38"/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16" s="36" customFormat="1" ht="20.100000000000001" customHeight="1">
      <c r="B32" s="37" t="s">
        <v>149</v>
      </c>
      <c r="C32" s="38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1:16" s="36" customFormat="1" ht="20.100000000000001" customHeight="1">
      <c r="B33" s="37" t="s">
        <v>302</v>
      </c>
      <c r="C33" s="38"/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1:16" s="36" customFormat="1" ht="41.25" customHeight="1">
      <c r="B34" s="92" t="s">
        <v>0</v>
      </c>
      <c r="C34" s="92" t="s">
        <v>1</v>
      </c>
      <c r="D34" s="93" t="s">
        <v>2</v>
      </c>
      <c r="E34" s="90" t="s">
        <v>3</v>
      </c>
      <c r="F34" s="90"/>
      <c r="G34" s="90"/>
      <c r="H34" s="90" t="s">
        <v>4</v>
      </c>
      <c r="I34" s="90" t="s">
        <v>5</v>
      </c>
      <c r="J34" s="90"/>
      <c r="K34" s="90"/>
      <c r="L34" s="90"/>
      <c r="M34" s="90" t="s">
        <v>6</v>
      </c>
      <c r="N34" s="90"/>
      <c r="O34" s="90"/>
      <c r="P34" s="90"/>
    </row>
    <row r="35" spans="1:16" s="36" customFormat="1" ht="16.149999999999999" customHeight="1">
      <c r="B35" s="92"/>
      <c r="C35" s="92"/>
      <c r="D35" s="93"/>
      <c r="E35" s="61" t="s">
        <v>7</v>
      </c>
      <c r="F35" s="61" t="s">
        <v>8</v>
      </c>
      <c r="G35" s="61" t="s">
        <v>9</v>
      </c>
      <c r="H35" s="90"/>
      <c r="I35" s="61" t="s">
        <v>150</v>
      </c>
      <c r="J35" s="61" t="s">
        <v>10</v>
      </c>
      <c r="K35" s="61" t="s">
        <v>11</v>
      </c>
      <c r="L35" s="61" t="s">
        <v>12</v>
      </c>
      <c r="M35" s="61" t="s">
        <v>13</v>
      </c>
      <c r="N35" s="61" t="s">
        <v>14</v>
      </c>
      <c r="O35" s="61" t="s">
        <v>15</v>
      </c>
      <c r="P35" s="61" t="s">
        <v>16</v>
      </c>
    </row>
    <row r="36" spans="1:16" ht="15.6" customHeight="1">
      <c r="A36" s="41">
        <v>2</v>
      </c>
      <c r="B36" s="90" t="s">
        <v>17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</row>
    <row r="37" spans="1:16" ht="18.600000000000001" customHeight="1">
      <c r="B37" s="61" t="s">
        <v>279</v>
      </c>
      <c r="C37" s="77" t="s">
        <v>233</v>
      </c>
      <c r="D37" s="88" t="s">
        <v>268</v>
      </c>
      <c r="E37" s="78">
        <v>8.1180000000000003</v>
      </c>
      <c r="F37" s="78">
        <v>10.824000000000002</v>
      </c>
      <c r="G37" s="78">
        <v>35.423999999999999</v>
      </c>
      <c r="H37" s="78">
        <v>271.58400000000006</v>
      </c>
      <c r="I37" s="78">
        <v>6.1499999999999992E-2</v>
      </c>
      <c r="J37" s="78">
        <v>6.56</v>
      </c>
      <c r="K37" s="78">
        <v>0.41</v>
      </c>
      <c r="L37" s="78">
        <v>2.0499999999999998</v>
      </c>
      <c r="M37" s="78">
        <v>177.59149999999997</v>
      </c>
      <c r="N37" s="78">
        <v>193.11</v>
      </c>
      <c r="O37" s="78">
        <v>41.163999999999994</v>
      </c>
      <c r="P37" s="78">
        <v>0.61499999999999999</v>
      </c>
    </row>
    <row r="38" spans="1:16" ht="18" customHeight="1">
      <c r="A38" s="41">
        <v>2</v>
      </c>
      <c r="B38" s="61" t="s">
        <v>162</v>
      </c>
      <c r="C38" s="77" t="s">
        <v>211</v>
      </c>
      <c r="D38" s="88">
        <v>120</v>
      </c>
      <c r="E38" s="78">
        <v>5.5</v>
      </c>
      <c r="F38" s="78">
        <v>5.3</v>
      </c>
      <c r="G38" s="78">
        <v>30</v>
      </c>
      <c r="H38" s="78">
        <v>189.7</v>
      </c>
      <c r="I38" s="78">
        <v>0.13</v>
      </c>
      <c r="J38" s="78">
        <v>0</v>
      </c>
      <c r="K38" s="78">
        <v>0</v>
      </c>
      <c r="L38" s="78">
        <v>1.7</v>
      </c>
      <c r="M38" s="78">
        <v>7</v>
      </c>
      <c r="N38" s="78">
        <v>63</v>
      </c>
      <c r="O38" s="78">
        <v>25</v>
      </c>
      <c r="P38" s="78">
        <v>1.4</v>
      </c>
    </row>
    <row r="39" spans="1:16" ht="18" customHeight="1">
      <c r="B39" s="61" t="s">
        <v>161</v>
      </c>
      <c r="C39" s="77" t="s">
        <v>311</v>
      </c>
      <c r="D39" s="88" t="s">
        <v>261</v>
      </c>
      <c r="E39" s="78">
        <v>8.0629999999999988</v>
      </c>
      <c r="F39" s="78">
        <v>7.6521739130434776</v>
      </c>
      <c r="G39" s="78">
        <v>28.369</v>
      </c>
      <c r="H39" s="78">
        <v>214.59756521739126</v>
      </c>
      <c r="I39" s="78">
        <v>0.15639130434782611</v>
      </c>
      <c r="J39" s="78">
        <v>9.5652173913043495E-2</v>
      </c>
      <c r="K39" s="78">
        <v>2.0086956521739131E-2</v>
      </c>
      <c r="L39" s="78">
        <v>2.410434782608696</v>
      </c>
      <c r="M39" s="78">
        <v>53.421739130434801</v>
      </c>
      <c r="N39" s="78">
        <v>55.047826086956526</v>
      </c>
      <c r="O39" s="78">
        <v>128.79565217391306</v>
      </c>
      <c r="P39" s="78">
        <v>1.3247826086956525</v>
      </c>
    </row>
    <row r="40" spans="1:16" ht="13.9" customHeight="1">
      <c r="B40" s="61"/>
      <c r="C40" s="77" t="s">
        <v>100</v>
      </c>
      <c r="D40" s="88"/>
      <c r="E40" s="79">
        <f>SUM(E38:E39)/2</f>
        <v>6.7814999999999994</v>
      </c>
      <c r="F40" s="79">
        <v>6.4760869565217387</v>
      </c>
      <c r="G40" s="79">
        <v>29.1845</v>
      </c>
      <c r="H40" s="79">
        <v>202.14878260869563</v>
      </c>
      <c r="I40" s="79">
        <v>0.14319565217391306</v>
      </c>
      <c r="J40" s="79">
        <v>4.7826086956521748E-2</v>
      </c>
      <c r="K40" s="79">
        <v>1.0043478260869565E-2</v>
      </c>
      <c r="L40" s="79">
        <v>2.0552173913043479</v>
      </c>
      <c r="M40" s="79">
        <v>30.210869565217401</v>
      </c>
      <c r="N40" s="79">
        <v>59.02391304347826</v>
      </c>
      <c r="O40" s="79">
        <v>76.897826086956528</v>
      </c>
      <c r="P40" s="79">
        <v>1.3623913043478262</v>
      </c>
    </row>
    <row r="41" spans="1:16" ht="18" customHeight="1">
      <c r="B41" s="61" t="s">
        <v>60</v>
      </c>
      <c r="C41" s="77" t="s">
        <v>180</v>
      </c>
      <c r="D41" s="88">
        <v>10</v>
      </c>
      <c r="E41" s="78">
        <v>0.25</v>
      </c>
      <c r="F41" s="78">
        <v>5.3</v>
      </c>
      <c r="G41" s="78">
        <v>1.89</v>
      </c>
      <c r="H41" s="78">
        <v>56.26</v>
      </c>
      <c r="I41" s="78">
        <v>1E-3</v>
      </c>
      <c r="J41" s="78">
        <v>0</v>
      </c>
      <c r="K41" s="78">
        <v>0.04</v>
      </c>
      <c r="L41" s="78">
        <v>0.1</v>
      </c>
      <c r="M41" s="78">
        <v>2.4</v>
      </c>
      <c r="N41" s="78">
        <v>3</v>
      </c>
      <c r="O41" s="78">
        <v>0</v>
      </c>
      <c r="P41" s="78">
        <v>0.02</v>
      </c>
    </row>
    <row r="42" spans="1:16" ht="14.45" customHeight="1">
      <c r="A42" s="41">
        <v>2</v>
      </c>
      <c r="B42" s="61"/>
      <c r="C42" s="77" t="s">
        <v>24</v>
      </c>
      <c r="D42" s="88">
        <v>40</v>
      </c>
      <c r="E42" s="78">
        <v>2.4</v>
      </c>
      <c r="F42" s="78">
        <v>7.4999999999999997E-2</v>
      </c>
      <c r="G42" s="78">
        <v>15.9</v>
      </c>
      <c r="H42" s="78">
        <v>73.875</v>
      </c>
      <c r="I42" s="78">
        <v>0.06</v>
      </c>
      <c r="J42" s="78">
        <v>1.2</v>
      </c>
      <c r="K42" s="78">
        <v>0</v>
      </c>
      <c r="L42" s="78">
        <v>0</v>
      </c>
      <c r="M42" s="78">
        <v>11.4</v>
      </c>
      <c r="N42" s="78">
        <v>39</v>
      </c>
      <c r="O42" s="78">
        <v>7.8</v>
      </c>
      <c r="P42" s="78">
        <v>0.75</v>
      </c>
    </row>
    <row r="43" spans="1:16" ht="18" customHeight="1">
      <c r="A43" s="41">
        <v>2</v>
      </c>
      <c r="B43" s="61" t="s">
        <v>281</v>
      </c>
      <c r="C43" s="77" t="s">
        <v>26</v>
      </c>
      <c r="D43" s="88" t="s">
        <v>248</v>
      </c>
      <c r="E43" s="78">
        <v>0.08</v>
      </c>
      <c r="F43" s="78">
        <v>0.02</v>
      </c>
      <c r="G43" s="78">
        <v>15</v>
      </c>
      <c r="H43" s="78">
        <v>60.5</v>
      </c>
      <c r="I43" s="78">
        <v>0</v>
      </c>
      <c r="J43" s="78">
        <v>0</v>
      </c>
      <c r="K43" s="78">
        <v>0.04</v>
      </c>
      <c r="L43" s="78">
        <v>0</v>
      </c>
      <c r="M43" s="78">
        <v>11.1</v>
      </c>
      <c r="N43" s="78">
        <v>1.4</v>
      </c>
      <c r="O43" s="78">
        <v>2.8</v>
      </c>
      <c r="P43" s="78">
        <v>0.28000000000000003</v>
      </c>
    </row>
    <row r="44" spans="1:16" ht="19.899999999999999" customHeight="1">
      <c r="A44" s="41">
        <v>2</v>
      </c>
      <c r="B44" s="61"/>
      <c r="C44" s="87" t="s">
        <v>18</v>
      </c>
      <c r="D44" s="88"/>
      <c r="E44" s="87">
        <f>SUM(E37+E40+E41+E42+E43)</f>
        <v>17.629499999999997</v>
      </c>
      <c r="F44" s="87">
        <f t="shared" ref="F44:P44" si="0">SUM(F37+F40+F41+F42+F43)</f>
        <v>22.695086956521738</v>
      </c>
      <c r="G44" s="87">
        <f t="shared" si="0"/>
        <v>97.398499999999999</v>
      </c>
      <c r="H44" s="87">
        <f t="shared" si="0"/>
        <v>664.36778260869573</v>
      </c>
      <c r="I44" s="87">
        <f t="shared" si="0"/>
        <v>0.26569565217391306</v>
      </c>
      <c r="J44" s="87">
        <f t="shared" si="0"/>
        <v>7.8078260869565215</v>
      </c>
      <c r="K44" s="87">
        <f t="shared" si="0"/>
        <v>0.50004347826086948</v>
      </c>
      <c r="L44" s="87">
        <f t="shared" si="0"/>
        <v>4.2052173913043474</v>
      </c>
      <c r="M44" s="87">
        <f t="shared" si="0"/>
        <v>232.70236956521737</v>
      </c>
      <c r="N44" s="87">
        <f t="shared" si="0"/>
        <v>295.53391304347826</v>
      </c>
      <c r="O44" s="87">
        <f t="shared" si="0"/>
        <v>128.66182608695652</v>
      </c>
      <c r="P44" s="87">
        <f t="shared" si="0"/>
        <v>3.0273913043478267</v>
      </c>
    </row>
    <row r="45" spans="1:16" ht="15.6" customHeight="1">
      <c r="A45" s="41">
        <v>2</v>
      </c>
      <c r="B45" s="90" t="s">
        <v>19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</row>
    <row r="46" spans="1:16" ht="18" customHeight="1">
      <c r="A46" s="41">
        <v>2</v>
      </c>
      <c r="B46" s="60" t="s">
        <v>290</v>
      </c>
      <c r="C46" s="26" t="s">
        <v>243</v>
      </c>
      <c r="D46" s="62">
        <v>100</v>
      </c>
      <c r="E46" s="47">
        <v>0.9</v>
      </c>
      <c r="F46" s="47">
        <v>6</v>
      </c>
      <c r="G46" s="47">
        <v>3.6</v>
      </c>
      <c r="H46" s="47">
        <v>70.7</v>
      </c>
      <c r="I46" s="47">
        <v>0</v>
      </c>
      <c r="J46" s="47">
        <v>8.1999999999999993</v>
      </c>
      <c r="K46" s="47">
        <v>0</v>
      </c>
      <c r="L46" s="47">
        <v>0.3</v>
      </c>
      <c r="M46" s="47">
        <v>19</v>
      </c>
      <c r="N46" s="47">
        <v>33.9</v>
      </c>
      <c r="O46" s="47">
        <v>16</v>
      </c>
      <c r="P46" s="47">
        <v>0.7</v>
      </c>
    </row>
    <row r="47" spans="1:16" ht="15.6" customHeight="1">
      <c r="B47" s="61" t="s">
        <v>120</v>
      </c>
      <c r="C47" s="26" t="s">
        <v>146</v>
      </c>
      <c r="D47" s="62">
        <v>100</v>
      </c>
      <c r="E47" s="47">
        <v>1.1000000000000001</v>
      </c>
      <c r="F47" s="47">
        <v>0.1</v>
      </c>
      <c r="G47" s="47">
        <v>3.5</v>
      </c>
      <c r="H47" s="47">
        <v>19.3</v>
      </c>
      <c r="I47" s="47">
        <v>0.01</v>
      </c>
      <c r="J47" s="47">
        <v>15</v>
      </c>
      <c r="K47" s="47">
        <v>0</v>
      </c>
      <c r="L47" s="47">
        <v>0.7</v>
      </c>
      <c r="M47" s="47">
        <v>10</v>
      </c>
      <c r="N47" s="47">
        <v>35</v>
      </c>
      <c r="O47" s="47">
        <v>15</v>
      </c>
      <c r="P47" s="47">
        <v>0.8</v>
      </c>
    </row>
    <row r="48" spans="1:16" ht="14.45" customHeight="1">
      <c r="B48" s="69"/>
      <c r="C48" s="26" t="s">
        <v>100</v>
      </c>
      <c r="D48" s="72">
        <v>100</v>
      </c>
      <c r="E48" s="47">
        <v>1</v>
      </c>
      <c r="F48" s="47">
        <v>3.05</v>
      </c>
      <c r="G48" s="47">
        <v>3.55</v>
      </c>
      <c r="H48" s="47">
        <v>45</v>
      </c>
      <c r="I48" s="47">
        <v>5.0000000000000001E-3</v>
      </c>
      <c r="J48" s="47">
        <v>11.6</v>
      </c>
      <c r="K48" s="47">
        <v>0</v>
      </c>
      <c r="L48" s="47">
        <v>0.5</v>
      </c>
      <c r="M48" s="47">
        <v>14.5</v>
      </c>
      <c r="N48" s="47">
        <v>34.450000000000003</v>
      </c>
      <c r="O48" s="47">
        <v>15.5</v>
      </c>
      <c r="P48" s="47">
        <v>0.75</v>
      </c>
    </row>
    <row r="49" spans="1:16" ht="17.45" customHeight="1">
      <c r="B49" s="69" t="s">
        <v>282</v>
      </c>
      <c r="C49" s="26" t="s">
        <v>170</v>
      </c>
      <c r="D49" s="62" t="s">
        <v>267</v>
      </c>
      <c r="E49" s="47">
        <v>5.3365000000000009</v>
      </c>
      <c r="F49" s="47">
        <v>16.692</v>
      </c>
      <c r="G49" s="47">
        <v>29.334499999999998</v>
      </c>
      <c r="H49" s="47">
        <v>288.91200000000003</v>
      </c>
      <c r="I49" s="47">
        <v>1.3000000000000001E-2</v>
      </c>
      <c r="J49" s="47">
        <v>0.13</v>
      </c>
      <c r="K49" s="47">
        <v>53.95</v>
      </c>
      <c r="L49" s="47">
        <v>6.63</v>
      </c>
      <c r="M49" s="47">
        <v>152.75</v>
      </c>
      <c r="N49" s="47">
        <v>83.85</v>
      </c>
      <c r="O49" s="47">
        <v>144.30000000000001</v>
      </c>
      <c r="P49" s="47">
        <v>3.25</v>
      </c>
    </row>
    <row r="50" spans="1:16" ht="18" hidden="1" customHeight="1">
      <c r="B50" s="69"/>
      <c r="C50" s="26" t="s">
        <v>171</v>
      </c>
      <c r="D50" s="62">
        <v>200</v>
      </c>
      <c r="E50" s="47">
        <v>1.8025</v>
      </c>
      <c r="F50" s="47">
        <v>4.92</v>
      </c>
      <c r="G50" s="47">
        <v>10.932499999999999</v>
      </c>
      <c r="H50" s="47">
        <v>95.22</v>
      </c>
      <c r="I50" s="47">
        <v>0</v>
      </c>
      <c r="J50" s="47">
        <v>0</v>
      </c>
      <c r="K50" s="47">
        <v>10.75</v>
      </c>
      <c r="L50" s="47">
        <v>2.5</v>
      </c>
      <c r="M50" s="47">
        <v>49.75</v>
      </c>
      <c r="N50" s="47">
        <v>26.25</v>
      </c>
      <c r="O50" s="47">
        <v>54.5</v>
      </c>
      <c r="P50" s="47">
        <v>1.25</v>
      </c>
    </row>
    <row r="51" spans="1:16" ht="27.75" hidden="1" customHeight="1">
      <c r="A51" s="41">
        <v>2</v>
      </c>
      <c r="B51" s="69"/>
      <c r="C51" s="26" t="s">
        <v>172</v>
      </c>
      <c r="D51" s="62">
        <v>10</v>
      </c>
      <c r="E51" s="47">
        <v>2.5000000000000001E-2</v>
      </c>
      <c r="F51" s="47">
        <v>0.15</v>
      </c>
      <c r="G51" s="47">
        <v>3.5000000000000003E-2</v>
      </c>
      <c r="H51" s="47">
        <v>1.59</v>
      </c>
      <c r="I51" s="47">
        <v>5.0000000000000001E-4</v>
      </c>
      <c r="J51" s="47">
        <v>5.0000000000000001E-3</v>
      </c>
      <c r="K51" s="47">
        <v>1</v>
      </c>
      <c r="L51" s="47">
        <v>5.0000000000000001E-3</v>
      </c>
      <c r="M51" s="47">
        <v>0.9</v>
      </c>
      <c r="N51" s="47">
        <v>0.6</v>
      </c>
      <c r="O51" s="47">
        <v>0.1</v>
      </c>
      <c r="P51" s="47">
        <v>0</v>
      </c>
    </row>
    <row r="52" spans="1:16" ht="16.899999999999999" customHeight="1">
      <c r="A52" s="41">
        <v>2</v>
      </c>
      <c r="B52" s="69" t="s">
        <v>227</v>
      </c>
      <c r="C52" s="26" t="s">
        <v>226</v>
      </c>
      <c r="D52" s="62">
        <v>100</v>
      </c>
      <c r="E52" s="47">
        <v>7.65</v>
      </c>
      <c r="F52" s="47">
        <v>13.86</v>
      </c>
      <c r="G52" s="47">
        <v>8.7299999999999986</v>
      </c>
      <c r="H52" s="47">
        <v>190.25999999999996</v>
      </c>
      <c r="I52" s="47">
        <v>0</v>
      </c>
      <c r="J52" s="47">
        <v>0.09</v>
      </c>
      <c r="K52" s="47">
        <v>0</v>
      </c>
      <c r="L52" s="47">
        <v>3.06</v>
      </c>
      <c r="M52" s="47">
        <v>16.559999999999999</v>
      </c>
      <c r="N52" s="47">
        <v>13.59</v>
      </c>
      <c r="O52" s="47">
        <v>114.84</v>
      </c>
      <c r="P52" s="47">
        <v>1.2599999999999998</v>
      </c>
    </row>
    <row r="53" spans="1:16" ht="16.899999999999999" customHeight="1">
      <c r="B53" s="69" t="s">
        <v>101</v>
      </c>
      <c r="C53" s="26" t="s">
        <v>295</v>
      </c>
      <c r="D53" s="70">
        <v>180</v>
      </c>
      <c r="E53" s="47">
        <v>10.295999999999999</v>
      </c>
      <c r="F53" s="47">
        <v>6.9479999999999995</v>
      </c>
      <c r="G53" s="47">
        <v>46.223999999999997</v>
      </c>
      <c r="H53" s="47">
        <v>288.61200000000002</v>
      </c>
      <c r="I53" s="47">
        <v>0.28800000000000003</v>
      </c>
      <c r="J53" s="47">
        <v>0</v>
      </c>
      <c r="K53" s="47">
        <v>1.8000000000000002E-2</v>
      </c>
      <c r="L53" s="47">
        <v>0.72</v>
      </c>
      <c r="M53" s="47">
        <v>18.468</v>
      </c>
      <c r="N53" s="47">
        <v>243.99000000000004</v>
      </c>
      <c r="O53" s="47">
        <v>162.57599999999999</v>
      </c>
      <c r="P53" s="47">
        <v>5.58</v>
      </c>
    </row>
    <row r="54" spans="1:16" ht="14.45" customHeight="1">
      <c r="A54" s="41">
        <v>2</v>
      </c>
      <c r="B54" s="69" t="s">
        <v>167</v>
      </c>
      <c r="C54" s="26" t="s">
        <v>49</v>
      </c>
      <c r="D54" s="70">
        <v>200</v>
      </c>
      <c r="E54" s="47">
        <v>0.16</v>
      </c>
      <c r="F54" s="47">
        <v>0.16</v>
      </c>
      <c r="G54" s="47">
        <v>19.88</v>
      </c>
      <c r="H54" s="47">
        <v>81.599999999999994</v>
      </c>
      <c r="I54" s="47">
        <v>0.02</v>
      </c>
      <c r="J54" s="47">
        <v>0.9</v>
      </c>
      <c r="K54" s="47">
        <v>0</v>
      </c>
      <c r="L54" s="47">
        <v>0.08</v>
      </c>
      <c r="M54" s="47">
        <v>13.94</v>
      </c>
      <c r="N54" s="47">
        <v>4.4000000000000004</v>
      </c>
      <c r="O54" s="47">
        <v>5.14</v>
      </c>
      <c r="P54" s="47">
        <v>0.93600000000000005</v>
      </c>
    </row>
    <row r="55" spans="1:16" ht="16.899999999999999" customHeight="1">
      <c r="A55" s="41">
        <v>2</v>
      </c>
      <c r="B55" s="69" t="s">
        <v>60</v>
      </c>
      <c r="C55" s="26" t="s">
        <v>20</v>
      </c>
      <c r="D55" s="70">
        <v>40</v>
      </c>
      <c r="E55" s="47">
        <v>3.0666666666666664</v>
      </c>
      <c r="F55" s="47">
        <v>0.26666666666666672</v>
      </c>
      <c r="G55" s="47">
        <v>19.733333333333334</v>
      </c>
      <c r="H55" s="47">
        <v>93.6</v>
      </c>
      <c r="I55" s="47">
        <v>0</v>
      </c>
      <c r="J55" s="47">
        <v>0</v>
      </c>
      <c r="K55" s="47">
        <v>0</v>
      </c>
      <c r="L55" s="47">
        <v>0.4</v>
      </c>
      <c r="M55" s="47">
        <v>8</v>
      </c>
      <c r="N55" s="47">
        <v>26</v>
      </c>
      <c r="O55" s="47">
        <v>5.6000000000000014</v>
      </c>
      <c r="P55" s="47">
        <v>0.4</v>
      </c>
    </row>
    <row r="56" spans="1:16" ht="16.899999999999999" customHeight="1">
      <c r="B56" s="69" t="s">
        <v>166</v>
      </c>
      <c r="C56" s="26" t="s">
        <v>21</v>
      </c>
      <c r="D56" s="70">
        <v>50</v>
      </c>
      <c r="E56" s="47">
        <v>3.25</v>
      </c>
      <c r="F56" s="47">
        <v>0.625</v>
      </c>
      <c r="G56" s="47">
        <v>19.75</v>
      </c>
      <c r="H56" s="47">
        <v>97.625</v>
      </c>
      <c r="I56" s="47">
        <v>0.125</v>
      </c>
      <c r="J56" s="47">
        <v>0</v>
      </c>
      <c r="K56" s="47">
        <v>0</v>
      </c>
      <c r="L56" s="47">
        <v>0.75</v>
      </c>
      <c r="M56" s="47">
        <v>14.499999999999998</v>
      </c>
      <c r="N56" s="47">
        <v>75</v>
      </c>
      <c r="O56" s="47">
        <v>23.5</v>
      </c>
      <c r="P56" s="47">
        <v>2</v>
      </c>
    </row>
    <row r="57" spans="1:16" ht="13.9" customHeight="1">
      <c r="A57" s="41">
        <v>2</v>
      </c>
      <c r="B57" s="61"/>
      <c r="C57" s="61" t="s">
        <v>18</v>
      </c>
      <c r="D57" s="60"/>
      <c r="E57" s="87">
        <f>SUM(E48+E49+E52+E53+E54+E55+E56)</f>
        <v>30.759166666666665</v>
      </c>
      <c r="F57" s="87">
        <f t="shared" ref="F57:P57" si="1">SUM(F48+F49+F52+F53+F54+F55+F56)</f>
        <v>41.601666666666667</v>
      </c>
      <c r="G57" s="87">
        <f t="shared" si="1"/>
        <v>147.2018333333333</v>
      </c>
      <c r="H57" s="87">
        <f t="shared" si="1"/>
        <v>1085.6090000000002</v>
      </c>
      <c r="I57" s="87">
        <f t="shared" si="1"/>
        <v>0.45100000000000007</v>
      </c>
      <c r="J57" s="87">
        <f t="shared" si="1"/>
        <v>12.72</v>
      </c>
      <c r="K57" s="87">
        <f t="shared" si="1"/>
        <v>53.968000000000004</v>
      </c>
      <c r="L57" s="87">
        <f t="shared" si="1"/>
        <v>12.14</v>
      </c>
      <c r="M57" s="87">
        <f t="shared" si="1"/>
        <v>238.71799999999999</v>
      </c>
      <c r="N57" s="87">
        <f t="shared" si="1"/>
        <v>481.28</v>
      </c>
      <c r="O57" s="87">
        <f t="shared" si="1"/>
        <v>471.45600000000002</v>
      </c>
      <c r="P57" s="87">
        <f t="shared" si="1"/>
        <v>14.176</v>
      </c>
    </row>
    <row r="58" spans="1:16" ht="18" customHeight="1">
      <c r="A58" s="41">
        <v>2</v>
      </c>
      <c r="B58" s="90" t="s">
        <v>22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</row>
    <row r="59" spans="1:16" ht="19.899999999999999" customHeight="1">
      <c r="A59" s="41">
        <v>2</v>
      </c>
      <c r="B59" s="61" t="s">
        <v>221</v>
      </c>
      <c r="C59" s="48" t="s">
        <v>296</v>
      </c>
      <c r="D59" s="73" t="s">
        <v>257</v>
      </c>
      <c r="E59" s="49">
        <v>4.6719999999999997</v>
      </c>
      <c r="F59" s="49">
        <v>12.064</v>
      </c>
      <c r="G59" s="49">
        <v>29.056000000000001</v>
      </c>
      <c r="H59" s="49">
        <v>265.59999999999997</v>
      </c>
      <c r="I59" s="49">
        <v>0.19199999999999998</v>
      </c>
      <c r="J59" s="49">
        <v>6</v>
      </c>
      <c r="K59" s="49">
        <v>33.6</v>
      </c>
      <c r="L59" s="49">
        <v>3.8880000000000003</v>
      </c>
      <c r="M59" s="49">
        <v>36.768000000000001</v>
      </c>
      <c r="N59" s="49">
        <v>129.024</v>
      </c>
      <c r="O59" s="49">
        <v>42.736000000000004</v>
      </c>
      <c r="P59" s="49">
        <v>1.2960000000000003</v>
      </c>
    </row>
    <row r="60" spans="1:16" ht="14.45" customHeight="1">
      <c r="A60" s="41">
        <v>2</v>
      </c>
      <c r="B60" s="59" t="s">
        <v>167</v>
      </c>
      <c r="C60" s="48" t="s">
        <v>168</v>
      </c>
      <c r="D60" s="73" t="s">
        <v>266</v>
      </c>
      <c r="E60" s="49">
        <v>0.14000000000000001</v>
      </c>
      <c r="F60" s="49">
        <v>0.02</v>
      </c>
      <c r="G60" s="49">
        <v>15.2</v>
      </c>
      <c r="H60" s="49">
        <v>61.539999999999992</v>
      </c>
      <c r="I60" s="49">
        <v>0</v>
      </c>
      <c r="J60" s="49">
        <v>2.84</v>
      </c>
      <c r="K60" s="49">
        <v>0</v>
      </c>
      <c r="L60" s="49">
        <v>0.02</v>
      </c>
      <c r="M60" s="49">
        <v>14.2</v>
      </c>
      <c r="N60" s="49">
        <v>4.4000000000000004</v>
      </c>
      <c r="O60" s="49">
        <v>2.4</v>
      </c>
      <c r="P60" s="49">
        <v>0.36</v>
      </c>
    </row>
    <row r="61" spans="1:16" ht="14.45" customHeight="1">
      <c r="A61" s="41">
        <v>2</v>
      </c>
      <c r="B61" s="43"/>
      <c r="C61" s="61" t="s">
        <v>18</v>
      </c>
      <c r="D61" s="73"/>
      <c r="E61" s="61">
        <f>SUM(E59:E60)</f>
        <v>4.8119999999999994</v>
      </c>
      <c r="F61" s="87">
        <f t="shared" ref="F61:P61" si="2">SUM(F59:F60)</f>
        <v>12.084</v>
      </c>
      <c r="G61" s="87">
        <f t="shared" si="2"/>
        <v>44.256</v>
      </c>
      <c r="H61" s="87">
        <f t="shared" si="2"/>
        <v>327.14</v>
      </c>
      <c r="I61" s="87">
        <f t="shared" si="2"/>
        <v>0.19199999999999998</v>
      </c>
      <c r="J61" s="87">
        <f t="shared" si="2"/>
        <v>8.84</v>
      </c>
      <c r="K61" s="87">
        <f t="shared" si="2"/>
        <v>33.6</v>
      </c>
      <c r="L61" s="87">
        <f t="shared" si="2"/>
        <v>3.9080000000000004</v>
      </c>
      <c r="M61" s="87">
        <f t="shared" si="2"/>
        <v>50.968000000000004</v>
      </c>
      <c r="N61" s="87">
        <f t="shared" si="2"/>
        <v>133.42400000000001</v>
      </c>
      <c r="O61" s="87">
        <f t="shared" si="2"/>
        <v>45.136000000000003</v>
      </c>
      <c r="P61" s="87">
        <f t="shared" si="2"/>
        <v>1.6560000000000001</v>
      </c>
    </row>
    <row r="62" spans="1:16" ht="15.6" customHeight="1">
      <c r="A62" s="41">
        <v>2</v>
      </c>
      <c r="B62" s="43"/>
      <c r="C62" s="61" t="s">
        <v>25</v>
      </c>
      <c r="D62" s="73"/>
      <c r="E62" s="61">
        <f>SUM(E44+E57+E61)</f>
        <v>53.200666666666663</v>
      </c>
      <c r="F62" s="87">
        <f t="shared" ref="F62:P62" si="3">SUM(F44+F57+F61)</f>
        <v>76.380753623188411</v>
      </c>
      <c r="G62" s="87">
        <f t="shared" si="3"/>
        <v>288.85633333333328</v>
      </c>
      <c r="H62" s="87">
        <f t="shared" si="3"/>
        <v>2077.1167826086958</v>
      </c>
      <c r="I62" s="87">
        <f t="shared" si="3"/>
        <v>0.90869565217391313</v>
      </c>
      <c r="J62" s="87">
        <f t="shared" si="3"/>
        <v>29.367826086956523</v>
      </c>
      <c r="K62" s="87">
        <f t="shared" si="3"/>
        <v>88.068043478260876</v>
      </c>
      <c r="L62" s="87">
        <f t="shared" si="3"/>
        <v>20.25321739130435</v>
      </c>
      <c r="M62" s="87">
        <f t="shared" si="3"/>
        <v>522.38836956521732</v>
      </c>
      <c r="N62" s="87">
        <f t="shared" si="3"/>
        <v>910.23791304347822</v>
      </c>
      <c r="O62" s="87">
        <f t="shared" si="3"/>
        <v>645.25382608695645</v>
      </c>
      <c r="P62" s="87">
        <f t="shared" si="3"/>
        <v>18.859391304347824</v>
      </c>
    </row>
    <row r="63" spans="1:16" s="36" customFormat="1" ht="20.100000000000001" customHeight="1">
      <c r="B63" s="44"/>
      <c r="C63" s="44"/>
      <c r="D63" s="45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6" s="36" customFormat="1" ht="20.100000000000001" customHeight="1">
      <c r="B64" s="37" t="s">
        <v>152</v>
      </c>
      <c r="C64" s="38"/>
      <c r="D64" s="45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</row>
    <row r="65" spans="1:16" s="36" customFormat="1" ht="20.100000000000001" customHeight="1">
      <c r="B65" s="37" t="s">
        <v>149</v>
      </c>
      <c r="C65" s="38"/>
      <c r="D65" s="45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</row>
    <row r="66" spans="1:16" s="36" customFormat="1" ht="20.100000000000001" customHeight="1">
      <c r="B66" s="37" t="s">
        <v>302</v>
      </c>
      <c r="C66" s="38"/>
      <c r="D66" s="45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1:16" s="36" customFormat="1" ht="27" customHeight="1">
      <c r="B67" s="92" t="s">
        <v>0</v>
      </c>
      <c r="C67" s="92" t="s">
        <v>1</v>
      </c>
      <c r="D67" s="93" t="s">
        <v>2</v>
      </c>
      <c r="E67" s="90" t="s">
        <v>3</v>
      </c>
      <c r="F67" s="90"/>
      <c r="G67" s="90"/>
      <c r="H67" s="90" t="s">
        <v>4</v>
      </c>
      <c r="I67" s="90" t="s">
        <v>5</v>
      </c>
      <c r="J67" s="90"/>
      <c r="K67" s="90"/>
      <c r="L67" s="90"/>
      <c r="M67" s="90" t="s">
        <v>6</v>
      </c>
      <c r="N67" s="90"/>
      <c r="O67" s="90"/>
      <c r="P67" s="90"/>
    </row>
    <row r="68" spans="1:16" s="36" customFormat="1" ht="32.450000000000003" customHeight="1">
      <c r="B68" s="92"/>
      <c r="C68" s="92"/>
      <c r="D68" s="93"/>
      <c r="E68" s="61" t="s">
        <v>7</v>
      </c>
      <c r="F68" s="61" t="s">
        <v>8</v>
      </c>
      <c r="G68" s="61" t="s">
        <v>9</v>
      </c>
      <c r="H68" s="90"/>
      <c r="I68" s="61" t="s">
        <v>150</v>
      </c>
      <c r="J68" s="61" t="s">
        <v>10</v>
      </c>
      <c r="K68" s="61" t="s">
        <v>11</v>
      </c>
      <c r="L68" s="61" t="s">
        <v>12</v>
      </c>
      <c r="M68" s="61" t="s">
        <v>13</v>
      </c>
      <c r="N68" s="61" t="s">
        <v>14</v>
      </c>
      <c r="O68" s="61" t="s">
        <v>15</v>
      </c>
      <c r="P68" s="61" t="s">
        <v>16</v>
      </c>
    </row>
    <row r="69" spans="1:16" ht="18" customHeight="1">
      <c r="A69" s="41">
        <v>3</v>
      </c>
      <c r="B69" s="90" t="s">
        <v>17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6" ht="29.45" customHeight="1">
      <c r="A70" s="41">
        <v>3</v>
      </c>
      <c r="B70" s="87" t="s">
        <v>279</v>
      </c>
      <c r="C70" s="77" t="s">
        <v>176</v>
      </c>
      <c r="D70" s="88">
        <v>100</v>
      </c>
      <c r="E70" s="43">
        <v>13.651499999999999</v>
      </c>
      <c r="F70" s="43">
        <v>9.8989999999999991</v>
      </c>
      <c r="G70" s="43">
        <v>2.8879999999999999</v>
      </c>
      <c r="H70" s="43">
        <v>155.249</v>
      </c>
      <c r="I70" s="43">
        <v>7.6950000000000005E-2</v>
      </c>
      <c r="J70" s="43">
        <v>9.5000000000000001E-2</v>
      </c>
      <c r="K70" s="43">
        <v>1.3585</v>
      </c>
      <c r="L70" s="43">
        <v>2.6030000000000002</v>
      </c>
      <c r="M70" s="43">
        <v>45.115500000000004</v>
      </c>
      <c r="N70" s="43">
        <v>27.293499999999998</v>
      </c>
      <c r="O70" s="43">
        <v>12.416500000000001</v>
      </c>
      <c r="P70" s="43">
        <v>1.6625000000000001</v>
      </c>
    </row>
    <row r="71" spans="1:16" ht="16.149999999999999" customHeight="1">
      <c r="A71" s="41">
        <v>3</v>
      </c>
      <c r="B71" s="87" t="s">
        <v>162</v>
      </c>
      <c r="C71" s="77" t="s">
        <v>204</v>
      </c>
      <c r="D71" s="88">
        <v>100</v>
      </c>
      <c r="E71" s="43">
        <v>0.8</v>
      </c>
      <c r="F71" s="43">
        <v>0.1</v>
      </c>
      <c r="G71" s="43">
        <v>2.5</v>
      </c>
      <c r="H71" s="43">
        <v>14.1</v>
      </c>
      <c r="I71" s="43">
        <v>0</v>
      </c>
      <c r="J71" s="43">
        <v>10</v>
      </c>
      <c r="K71" s="43">
        <v>0</v>
      </c>
      <c r="L71" s="43">
        <v>0</v>
      </c>
      <c r="M71" s="43">
        <v>23.3</v>
      </c>
      <c r="N71" s="43">
        <v>41.6</v>
      </c>
      <c r="O71" s="43">
        <v>14</v>
      </c>
      <c r="P71" s="43">
        <v>0.6</v>
      </c>
    </row>
    <row r="72" spans="1:16" ht="16.149999999999999" customHeight="1">
      <c r="B72" s="87" t="s">
        <v>161</v>
      </c>
      <c r="C72" s="77" t="s">
        <v>242</v>
      </c>
      <c r="D72" s="88">
        <v>100</v>
      </c>
      <c r="E72" s="43">
        <v>1.7</v>
      </c>
      <c r="F72" s="43">
        <v>3</v>
      </c>
      <c r="G72" s="43">
        <v>6</v>
      </c>
      <c r="H72" s="43">
        <v>57.8</v>
      </c>
      <c r="I72" s="43">
        <v>0</v>
      </c>
      <c r="J72" s="43">
        <v>6.2</v>
      </c>
      <c r="K72" s="43">
        <v>0</v>
      </c>
      <c r="L72" s="43">
        <v>2.2000000000000002</v>
      </c>
      <c r="M72" s="43">
        <v>36.4</v>
      </c>
      <c r="N72" s="43">
        <v>36.4</v>
      </c>
      <c r="O72" s="43">
        <v>13.3</v>
      </c>
      <c r="P72" s="43">
        <v>0.7</v>
      </c>
    </row>
    <row r="73" spans="1:16" ht="16.149999999999999" customHeight="1">
      <c r="B73" s="87"/>
      <c r="C73" s="77" t="s">
        <v>100</v>
      </c>
      <c r="D73" s="88">
        <v>100</v>
      </c>
      <c r="E73" s="43">
        <f>SUM(E71:E72)/2</f>
        <v>1.25</v>
      </c>
      <c r="F73" s="43">
        <v>1.55</v>
      </c>
      <c r="G73" s="43">
        <v>4.25</v>
      </c>
      <c r="H73" s="43">
        <v>35.949999999999996</v>
      </c>
      <c r="I73" s="43">
        <v>0</v>
      </c>
      <c r="J73" s="43">
        <v>8.1</v>
      </c>
      <c r="K73" s="43">
        <v>0</v>
      </c>
      <c r="L73" s="43">
        <v>1.1000000000000001</v>
      </c>
      <c r="M73" s="43">
        <v>29.85</v>
      </c>
      <c r="N73" s="43">
        <v>39</v>
      </c>
      <c r="O73" s="43">
        <v>13.65</v>
      </c>
      <c r="P73" s="43">
        <v>0.64999999999999991</v>
      </c>
    </row>
    <row r="74" spans="1:16" ht="13.9" customHeight="1">
      <c r="B74" s="87" t="s">
        <v>60</v>
      </c>
      <c r="C74" s="77" t="s">
        <v>20</v>
      </c>
      <c r="D74" s="88">
        <v>40</v>
      </c>
      <c r="E74" s="43">
        <v>3.0666666666666664</v>
      </c>
      <c r="F74" s="43">
        <v>0.26666666666666672</v>
      </c>
      <c r="G74" s="43">
        <v>19.733333333333334</v>
      </c>
      <c r="H74" s="43">
        <v>93.6</v>
      </c>
      <c r="I74" s="43">
        <v>0</v>
      </c>
      <c r="J74" s="43">
        <v>0</v>
      </c>
      <c r="K74" s="43">
        <v>0</v>
      </c>
      <c r="L74" s="43">
        <v>0.4</v>
      </c>
      <c r="M74" s="43">
        <v>8</v>
      </c>
      <c r="N74" s="43">
        <v>26</v>
      </c>
      <c r="O74" s="43">
        <v>5.6000000000000014</v>
      </c>
      <c r="P74" s="43">
        <v>0.4</v>
      </c>
    </row>
    <row r="75" spans="1:16" ht="15.6" customHeight="1">
      <c r="B75" s="87"/>
      <c r="C75" s="77" t="s">
        <v>203</v>
      </c>
      <c r="D75" s="88">
        <v>100</v>
      </c>
      <c r="E75" s="43">
        <v>4</v>
      </c>
      <c r="F75" s="43">
        <v>4.7</v>
      </c>
      <c r="G75" s="43">
        <v>27.8</v>
      </c>
      <c r="H75" s="43">
        <v>169.5</v>
      </c>
      <c r="I75" s="43">
        <v>0.06</v>
      </c>
      <c r="J75" s="43">
        <v>0</v>
      </c>
      <c r="K75" s="43">
        <v>0.01</v>
      </c>
      <c r="L75" s="43">
        <v>2</v>
      </c>
      <c r="M75" s="43">
        <v>16</v>
      </c>
      <c r="N75" s="43">
        <v>44</v>
      </c>
      <c r="O75" s="43">
        <v>6</v>
      </c>
      <c r="P75" s="43">
        <v>0.6</v>
      </c>
    </row>
    <row r="76" spans="1:16" ht="15.6" customHeight="1">
      <c r="B76" s="87" t="s">
        <v>281</v>
      </c>
      <c r="C76" s="77" t="s">
        <v>168</v>
      </c>
      <c r="D76" s="88" t="s">
        <v>117</v>
      </c>
      <c r="E76" s="43">
        <v>0.14000000000000001</v>
      </c>
      <c r="F76" s="43">
        <v>0.02</v>
      </c>
      <c r="G76" s="43">
        <v>15.2</v>
      </c>
      <c r="H76" s="43">
        <v>61.54</v>
      </c>
      <c r="I76" s="43">
        <v>0</v>
      </c>
      <c r="J76" s="43">
        <v>2.84</v>
      </c>
      <c r="K76" s="43">
        <v>0</v>
      </c>
      <c r="L76" s="43">
        <v>0.02</v>
      </c>
      <c r="M76" s="43">
        <v>14.2</v>
      </c>
      <c r="N76" s="43">
        <v>4.4000000000000004</v>
      </c>
      <c r="O76" s="43">
        <v>2.4</v>
      </c>
      <c r="P76" s="43">
        <v>0.36</v>
      </c>
    </row>
    <row r="77" spans="1:16" ht="14.45" customHeight="1">
      <c r="A77" s="41">
        <v>3</v>
      </c>
      <c r="B77" s="87"/>
      <c r="C77" s="87" t="s">
        <v>18</v>
      </c>
      <c r="D77" s="88"/>
      <c r="E77" s="87">
        <f>SUM(E70+E73+E74+E75+E76)</f>
        <v>22.108166666666666</v>
      </c>
      <c r="F77" s="89">
        <f t="shared" ref="F77:P77" si="4">SUM(F70+F73+F74+F75+F76)</f>
        <v>16.435666666666666</v>
      </c>
      <c r="G77" s="89">
        <f t="shared" si="4"/>
        <v>69.87133333333334</v>
      </c>
      <c r="H77" s="89">
        <f t="shared" si="4"/>
        <v>515.83899999999994</v>
      </c>
      <c r="I77" s="89">
        <f t="shared" si="4"/>
        <v>0.13695000000000002</v>
      </c>
      <c r="J77" s="89">
        <f t="shared" si="4"/>
        <v>11.035</v>
      </c>
      <c r="K77" s="89">
        <f t="shared" si="4"/>
        <v>1.3685</v>
      </c>
      <c r="L77" s="89">
        <f t="shared" si="4"/>
        <v>6.1230000000000002</v>
      </c>
      <c r="M77" s="89">
        <f t="shared" si="4"/>
        <v>113.16550000000001</v>
      </c>
      <c r="N77" s="89">
        <f t="shared" si="4"/>
        <v>140.6935</v>
      </c>
      <c r="O77" s="89">
        <f t="shared" si="4"/>
        <v>40.066499999999998</v>
      </c>
      <c r="P77" s="89">
        <f t="shared" si="4"/>
        <v>3.6724999999999999</v>
      </c>
    </row>
    <row r="78" spans="1:16" ht="13.9" customHeight="1">
      <c r="A78" s="41">
        <v>3</v>
      </c>
      <c r="B78" s="90" t="s">
        <v>19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</row>
    <row r="79" spans="1:16" ht="15.6" customHeight="1">
      <c r="B79" s="61" t="s">
        <v>293</v>
      </c>
      <c r="C79" s="26" t="s">
        <v>228</v>
      </c>
      <c r="D79" s="62">
        <v>100</v>
      </c>
      <c r="E79" s="43">
        <v>4.7</v>
      </c>
      <c r="F79" s="43">
        <v>9.5</v>
      </c>
      <c r="G79" s="43">
        <v>7.13</v>
      </c>
      <c r="H79" s="43">
        <v>132.80000000000001</v>
      </c>
      <c r="I79" s="43">
        <v>0.02</v>
      </c>
      <c r="J79" s="43">
        <v>8.2100000000000009</v>
      </c>
      <c r="K79" s="43">
        <v>0.04</v>
      </c>
      <c r="L79" s="43">
        <v>2.36</v>
      </c>
      <c r="M79" s="43">
        <v>161.97</v>
      </c>
      <c r="N79" s="43">
        <v>109.93</v>
      </c>
      <c r="O79" s="43">
        <v>23.07</v>
      </c>
      <c r="P79" s="43">
        <v>1.28</v>
      </c>
    </row>
    <row r="80" spans="1:16" ht="16.149999999999999" customHeight="1">
      <c r="B80" s="69" t="s">
        <v>178</v>
      </c>
      <c r="C80" s="26" t="s">
        <v>225</v>
      </c>
      <c r="D80" s="62" t="s">
        <v>297</v>
      </c>
      <c r="E80" s="43">
        <v>5.83</v>
      </c>
      <c r="F80" s="43">
        <v>5.5650000000000004</v>
      </c>
      <c r="G80" s="43">
        <v>17.489999999999998</v>
      </c>
      <c r="H80" s="43">
        <v>157.14500000000001</v>
      </c>
      <c r="I80" s="43">
        <v>0</v>
      </c>
      <c r="J80" s="43">
        <v>0.26500000000000001</v>
      </c>
      <c r="K80" s="43">
        <v>6.0949999999999998</v>
      </c>
      <c r="L80" s="43">
        <v>2.65</v>
      </c>
      <c r="M80" s="43">
        <v>45.314999999999998</v>
      </c>
      <c r="N80" s="43">
        <v>37.630000000000003</v>
      </c>
      <c r="O80" s="43">
        <v>93.28</v>
      </c>
      <c r="P80" s="43">
        <v>2.12</v>
      </c>
    </row>
    <row r="81" spans="1:16" ht="14.45" customHeight="1">
      <c r="B81" s="69" t="s">
        <v>173</v>
      </c>
      <c r="C81" s="26" t="s">
        <v>298</v>
      </c>
      <c r="D81" s="62" t="s">
        <v>269</v>
      </c>
      <c r="E81" s="43">
        <v>13.26</v>
      </c>
      <c r="F81" s="43">
        <v>9.36</v>
      </c>
      <c r="G81" s="43">
        <v>2.99</v>
      </c>
      <c r="H81" s="43">
        <v>149.24</v>
      </c>
      <c r="I81" s="43">
        <v>0</v>
      </c>
      <c r="J81" s="43">
        <v>0.13</v>
      </c>
      <c r="K81" s="43">
        <v>1.43</v>
      </c>
      <c r="L81" s="43">
        <v>2.4700000000000002</v>
      </c>
      <c r="M81" s="43">
        <v>62.4</v>
      </c>
      <c r="N81" s="43">
        <v>74.23</v>
      </c>
      <c r="O81" s="43">
        <v>292.37</v>
      </c>
      <c r="P81" s="43">
        <v>1.3</v>
      </c>
    </row>
    <row r="82" spans="1:16" ht="16.149999999999999" customHeight="1">
      <c r="B82" s="69" t="s">
        <v>194</v>
      </c>
      <c r="C82" s="26" t="s">
        <v>230</v>
      </c>
      <c r="D82" s="62">
        <v>180</v>
      </c>
      <c r="E82" s="43">
        <v>3.6719999999999997</v>
      </c>
      <c r="F82" s="43">
        <v>5.76</v>
      </c>
      <c r="G82" s="43">
        <v>15.48</v>
      </c>
      <c r="H82" s="43">
        <v>128.44799999999998</v>
      </c>
      <c r="I82" s="43">
        <v>0.16200000000000001</v>
      </c>
      <c r="J82" s="43">
        <v>21.797999999999998</v>
      </c>
      <c r="K82" s="43">
        <v>3.6000000000000004E-2</v>
      </c>
      <c r="L82" s="43">
        <v>0.21599999999999997</v>
      </c>
      <c r="M82" s="43">
        <v>44.37</v>
      </c>
      <c r="N82" s="43">
        <v>103.914</v>
      </c>
      <c r="O82" s="43">
        <v>33.299999999999997</v>
      </c>
      <c r="P82" s="43">
        <v>1.2060000000000002</v>
      </c>
    </row>
    <row r="83" spans="1:16" ht="16.149999999999999" customHeight="1">
      <c r="B83" s="69" t="s">
        <v>214</v>
      </c>
      <c r="C83" s="26" t="s">
        <v>213</v>
      </c>
      <c r="D83" s="64">
        <v>180</v>
      </c>
      <c r="E83" s="43">
        <v>3.222</v>
      </c>
      <c r="F83" s="43">
        <v>18.594000000000001</v>
      </c>
      <c r="G83" s="43">
        <v>18.540000000000003</v>
      </c>
      <c r="H83" s="43">
        <v>254.39399999999998</v>
      </c>
      <c r="I83" s="43">
        <v>0.18</v>
      </c>
      <c r="J83" s="43">
        <v>41.85</v>
      </c>
      <c r="K83" s="43">
        <v>0</v>
      </c>
      <c r="L83" s="43">
        <v>8.0640000000000001</v>
      </c>
      <c r="M83" s="43">
        <v>43.92</v>
      </c>
      <c r="N83" s="43">
        <v>94.716000000000008</v>
      </c>
      <c r="O83" s="43">
        <v>41.238</v>
      </c>
      <c r="P83" s="43">
        <v>1.548</v>
      </c>
    </row>
    <row r="84" spans="1:16" ht="16.149999999999999" customHeight="1">
      <c r="B84" s="69"/>
      <c r="C84" s="26" t="s">
        <v>100</v>
      </c>
      <c r="D84" s="70"/>
      <c r="E84" s="74">
        <f>SUM(E82:E83)/2</f>
        <v>3.4470000000000001</v>
      </c>
      <c r="F84" s="87">
        <f t="shared" ref="F84:P84" si="5">SUM(F82:F83)/2</f>
        <v>12.177</v>
      </c>
      <c r="G84" s="87">
        <f t="shared" si="5"/>
        <v>17.010000000000002</v>
      </c>
      <c r="H84" s="87">
        <f t="shared" si="5"/>
        <v>191.42099999999999</v>
      </c>
      <c r="I84" s="87">
        <f t="shared" si="5"/>
        <v>0.17099999999999999</v>
      </c>
      <c r="J84" s="87">
        <f t="shared" si="5"/>
        <v>31.823999999999998</v>
      </c>
      <c r="K84" s="87">
        <f t="shared" si="5"/>
        <v>1.8000000000000002E-2</v>
      </c>
      <c r="L84" s="87">
        <f t="shared" si="5"/>
        <v>4.1399999999999997</v>
      </c>
      <c r="M84" s="87">
        <f t="shared" si="5"/>
        <v>44.144999999999996</v>
      </c>
      <c r="N84" s="87">
        <f t="shared" si="5"/>
        <v>99.314999999999998</v>
      </c>
      <c r="O84" s="87">
        <f t="shared" si="5"/>
        <v>37.268999999999998</v>
      </c>
      <c r="P84" s="87">
        <f t="shared" si="5"/>
        <v>1.3770000000000002</v>
      </c>
    </row>
    <row r="85" spans="1:16" ht="14.45" customHeight="1">
      <c r="A85" s="41">
        <v>3</v>
      </c>
      <c r="B85" s="69" t="s">
        <v>177</v>
      </c>
      <c r="C85" s="26" t="s">
        <v>59</v>
      </c>
      <c r="D85" s="62">
        <v>200</v>
      </c>
      <c r="E85" s="43">
        <v>0.66</v>
      </c>
      <c r="F85" s="43">
        <v>0.1</v>
      </c>
      <c r="G85" s="43">
        <v>28.02</v>
      </c>
      <c r="H85" s="43">
        <v>109.48</v>
      </c>
      <c r="I85" s="43">
        <v>0</v>
      </c>
      <c r="J85" s="43">
        <v>0.02</v>
      </c>
      <c r="K85" s="43">
        <v>0.68</v>
      </c>
      <c r="L85" s="43">
        <v>0.5</v>
      </c>
      <c r="M85" s="43">
        <v>32.479999999999997</v>
      </c>
      <c r="N85" s="43">
        <v>17.46</v>
      </c>
      <c r="O85" s="43">
        <v>23.44</v>
      </c>
      <c r="P85" s="43">
        <v>0.7</v>
      </c>
    </row>
    <row r="86" spans="1:16" ht="14.45" customHeight="1">
      <c r="B86" s="69"/>
      <c r="C86" s="26" t="s">
        <v>207</v>
      </c>
      <c r="D86" s="62">
        <v>150</v>
      </c>
      <c r="E86" s="43">
        <v>1.3999999999999997</v>
      </c>
      <c r="F86" s="43">
        <v>0.20000000000000004</v>
      </c>
      <c r="G86" s="43">
        <v>14.3</v>
      </c>
      <c r="H86" s="43">
        <v>64.599999999999994</v>
      </c>
      <c r="I86" s="43">
        <v>0</v>
      </c>
      <c r="J86" s="43">
        <v>0</v>
      </c>
      <c r="K86" s="43">
        <v>15</v>
      </c>
      <c r="L86" s="43">
        <v>0.3</v>
      </c>
      <c r="M86" s="43">
        <v>24</v>
      </c>
      <c r="N86" s="43">
        <v>13.5</v>
      </c>
      <c r="O86" s="43">
        <v>16.5</v>
      </c>
      <c r="P86" s="43">
        <v>3.2999999999999994</v>
      </c>
    </row>
    <row r="87" spans="1:16" ht="16.899999999999999" customHeight="1">
      <c r="B87" s="69" t="s">
        <v>60</v>
      </c>
      <c r="C87" s="26" t="s">
        <v>20</v>
      </c>
      <c r="D87" s="62">
        <v>40</v>
      </c>
      <c r="E87" s="43">
        <v>3.0666666666666664</v>
      </c>
      <c r="F87" s="43">
        <v>0.26666666666666672</v>
      </c>
      <c r="G87" s="43">
        <v>19.733333333333334</v>
      </c>
      <c r="H87" s="43">
        <v>93.6</v>
      </c>
      <c r="I87" s="43">
        <v>0</v>
      </c>
      <c r="J87" s="43">
        <v>0</v>
      </c>
      <c r="K87" s="43">
        <v>0</v>
      </c>
      <c r="L87" s="43">
        <v>0.4</v>
      </c>
      <c r="M87" s="43">
        <v>8</v>
      </c>
      <c r="N87" s="43">
        <v>26</v>
      </c>
      <c r="O87" s="43">
        <v>5.6000000000000014</v>
      </c>
      <c r="P87" s="43">
        <v>0.4</v>
      </c>
    </row>
    <row r="88" spans="1:16" ht="13.9" customHeight="1">
      <c r="A88" s="41">
        <v>3</v>
      </c>
      <c r="B88" s="69" t="s">
        <v>166</v>
      </c>
      <c r="C88" s="26" t="s">
        <v>21</v>
      </c>
      <c r="D88" s="62">
        <v>50</v>
      </c>
      <c r="E88" s="43">
        <v>3.25</v>
      </c>
      <c r="F88" s="43">
        <v>0.625</v>
      </c>
      <c r="G88" s="43">
        <v>19.75</v>
      </c>
      <c r="H88" s="43">
        <v>97.625</v>
      </c>
      <c r="I88" s="43">
        <v>0.125</v>
      </c>
      <c r="J88" s="43">
        <v>0</v>
      </c>
      <c r="K88" s="43">
        <v>0</v>
      </c>
      <c r="L88" s="43">
        <v>0.75</v>
      </c>
      <c r="M88" s="43">
        <v>14.499999999999998</v>
      </c>
      <c r="N88" s="43">
        <v>75</v>
      </c>
      <c r="O88" s="43">
        <v>23.5</v>
      </c>
      <c r="P88" s="43">
        <v>2</v>
      </c>
    </row>
    <row r="89" spans="1:16" ht="13.9" customHeight="1">
      <c r="A89" s="41">
        <v>3</v>
      </c>
      <c r="B89" s="61"/>
      <c r="C89" s="61" t="s">
        <v>18</v>
      </c>
      <c r="D89" s="70"/>
      <c r="E89" s="61">
        <f>SUM(E79+E80+E81+E84+E85+E86+E87+E88)</f>
        <v>35.61366666666666</v>
      </c>
      <c r="F89" s="89">
        <f t="shared" ref="F89:P89" si="6">SUM(F79+F80+F81+F84+F85+F86+F87+F88)</f>
        <v>37.793666666666674</v>
      </c>
      <c r="G89" s="89">
        <f t="shared" si="6"/>
        <v>126.42333333333333</v>
      </c>
      <c r="H89" s="89">
        <f t="shared" si="6"/>
        <v>995.91100000000006</v>
      </c>
      <c r="I89" s="89">
        <f t="shared" si="6"/>
        <v>0.31599999999999995</v>
      </c>
      <c r="J89" s="89">
        <f t="shared" si="6"/>
        <v>40.449000000000005</v>
      </c>
      <c r="K89" s="89">
        <f t="shared" si="6"/>
        <v>23.262999999999998</v>
      </c>
      <c r="L89" s="89">
        <f t="shared" si="6"/>
        <v>13.570000000000002</v>
      </c>
      <c r="M89" s="89">
        <f t="shared" si="6"/>
        <v>392.81</v>
      </c>
      <c r="N89" s="89">
        <f t="shared" si="6"/>
        <v>453.065</v>
      </c>
      <c r="O89" s="89">
        <f t="shared" si="6"/>
        <v>515.029</v>
      </c>
      <c r="P89" s="89">
        <f t="shared" si="6"/>
        <v>12.477</v>
      </c>
    </row>
    <row r="90" spans="1:16" ht="18" customHeight="1">
      <c r="A90" s="41">
        <v>3</v>
      </c>
      <c r="B90" s="90" t="s">
        <v>22</v>
      </c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</row>
    <row r="91" spans="1:16" ht="33.6" customHeight="1">
      <c r="A91" s="41">
        <v>3</v>
      </c>
      <c r="B91" s="60" t="s">
        <v>182</v>
      </c>
      <c r="C91" s="26" t="s">
        <v>222</v>
      </c>
      <c r="D91" s="70">
        <v>100</v>
      </c>
      <c r="E91" s="43">
        <v>10.88</v>
      </c>
      <c r="F91" s="43">
        <v>10.86</v>
      </c>
      <c r="G91" s="43">
        <v>14.38</v>
      </c>
      <c r="H91" s="43">
        <v>198.78</v>
      </c>
      <c r="I91" s="43">
        <v>7.0000000000000007E-2</v>
      </c>
      <c r="J91" s="43">
        <v>3</v>
      </c>
      <c r="K91" s="43">
        <v>82.5</v>
      </c>
      <c r="L91" s="43">
        <v>0.81</v>
      </c>
      <c r="M91" s="43">
        <v>236.94</v>
      </c>
      <c r="N91" s="43">
        <v>192.1</v>
      </c>
      <c r="O91" s="43">
        <v>21.05</v>
      </c>
      <c r="P91" s="43">
        <v>1.2</v>
      </c>
    </row>
    <row r="92" spans="1:16" ht="14.45" customHeight="1">
      <c r="A92" s="41">
        <v>3</v>
      </c>
      <c r="B92" s="60" t="s">
        <v>175</v>
      </c>
      <c r="C92" s="77" t="s">
        <v>54</v>
      </c>
      <c r="D92" s="62">
        <v>200</v>
      </c>
      <c r="E92" s="43">
        <v>0.57999999999999996</v>
      </c>
      <c r="F92" s="43">
        <v>0.06</v>
      </c>
      <c r="G92" s="43">
        <v>30.2</v>
      </c>
      <c r="H92" s="43">
        <v>123.66</v>
      </c>
      <c r="I92" s="43">
        <v>0</v>
      </c>
      <c r="J92" s="43">
        <v>1.1000000000000001</v>
      </c>
      <c r="K92" s="43">
        <v>0</v>
      </c>
      <c r="L92" s="43">
        <v>0.18</v>
      </c>
      <c r="M92" s="43">
        <v>15.7</v>
      </c>
      <c r="N92" s="43">
        <v>16.32</v>
      </c>
      <c r="O92" s="43">
        <v>3.36</v>
      </c>
      <c r="P92" s="43">
        <v>0.38</v>
      </c>
    </row>
    <row r="93" spans="1:16" ht="14.45" customHeight="1">
      <c r="A93" s="41">
        <v>3</v>
      </c>
      <c r="B93" s="61"/>
      <c r="C93" s="61" t="s">
        <v>18</v>
      </c>
      <c r="D93" s="62">
        <v>315</v>
      </c>
      <c r="E93" s="61">
        <f>SUM(E91:E92)</f>
        <v>11.46</v>
      </c>
      <c r="F93" s="89">
        <f t="shared" ref="F93:P93" si="7">SUM(F91:F92)</f>
        <v>10.92</v>
      </c>
      <c r="G93" s="89">
        <f t="shared" si="7"/>
        <v>44.58</v>
      </c>
      <c r="H93" s="89">
        <f t="shared" si="7"/>
        <v>322.44</v>
      </c>
      <c r="I93" s="89">
        <f t="shared" si="7"/>
        <v>7.0000000000000007E-2</v>
      </c>
      <c r="J93" s="89">
        <f t="shared" si="7"/>
        <v>4.0999999999999996</v>
      </c>
      <c r="K93" s="89">
        <f t="shared" si="7"/>
        <v>82.5</v>
      </c>
      <c r="L93" s="89">
        <f t="shared" si="7"/>
        <v>0.99</v>
      </c>
      <c r="M93" s="89">
        <f t="shared" si="7"/>
        <v>252.64</v>
      </c>
      <c r="N93" s="89">
        <f t="shared" si="7"/>
        <v>208.42</v>
      </c>
      <c r="O93" s="89">
        <f t="shared" si="7"/>
        <v>24.41</v>
      </c>
      <c r="P93" s="89">
        <f t="shared" si="7"/>
        <v>1.58</v>
      </c>
    </row>
    <row r="94" spans="1:16" ht="18" customHeight="1">
      <c r="A94" s="41">
        <v>3</v>
      </c>
      <c r="B94" s="61"/>
      <c r="C94" s="61" t="s">
        <v>27</v>
      </c>
      <c r="D94" s="70">
        <v>315</v>
      </c>
      <c r="E94" s="61">
        <f>SUM(E77+E89+E93)</f>
        <v>69.181833333333316</v>
      </c>
      <c r="F94" s="87">
        <f t="shared" ref="F94:P94" si="8">SUM(F77+F89+F93)</f>
        <v>65.149333333333345</v>
      </c>
      <c r="G94" s="87">
        <f t="shared" si="8"/>
        <v>240.87466666666666</v>
      </c>
      <c r="H94" s="87">
        <f t="shared" si="8"/>
        <v>1834.19</v>
      </c>
      <c r="I94" s="87">
        <f t="shared" si="8"/>
        <v>0.52295000000000003</v>
      </c>
      <c r="J94" s="87">
        <f t="shared" si="8"/>
        <v>55.58400000000001</v>
      </c>
      <c r="K94" s="87">
        <f t="shared" si="8"/>
        <v>107.1315</v>
      </c>
      <c r="L94" s="87">
        <f t="shared" si="8"/>
        <v>20.683</v>
      </c>
      <c r="M94" s="87">
        <f t="shared" si="8"/>
        <v>758.6155</v>
      </c>
      <c r="N94" s="87">
        <f t="shared" si="8"/>
        <v>802.17849999999999</v>
      </c>
      <c r="O94" s="87">
        <f t="shared" si="8"/>
        <v>579.50549999999998</v>
      </c>
      <c r="P94" s="87">
        <f t="shared" si="8"/>
        <v>17.729500000000002</v>
      </c>
    </row>
    <row r="95" spans="1:16" s="36" customFormat="1" ht="20.100000000000001" customHeight="1">
      <c r="B95" s="44"/>
      <c r="C95" s="44"/>
      <c r="D95" s="45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 s="36" customFormat="1" ht="20.100000000000001" customHeight="1">
      <c r="B96" s="37" t="s">
        <v>153</v>
      </c>
      <c r="C96" s="38"/>
      <c r="D96" s="45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 spans="1:16" s="36" customFormat="1" ht="20.100000000000001" customHeight="1">
      <c r="B97" s="37" t="s">
        <v>149</v>
      </c>
      <c r="C97" s="38"/>
      <c r="D97" s="45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</row>
    <row r="98" spans="1:16" s="36" customFormat="1" ht="20.100000000000001" customHeight="1">
      <c r="B98" s="37" t="s">
        <v>302</v>
      </c>
      <c r="C98" s="38"/>
      <c r="D98" s="45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</row>
    <row r="99" spans="1:16" s="36" customFormat="1" ht="20.100000000000001" customHeight="1">
      <c r="B99" s="44"/>
      <c r="C99" s="44"/>
      <c r="D99" s="45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</row>
    <row r="100" spans="1:16" s="36" customFormat="1" ht="32.25" customHeight="1">
      <c r="B100" s="92" t="s">
        <v>0</v>
      </c>
      <c r="C100" s="92" t="s">
        <v>1</v>
      </c>
      <c r="D100" s="93" t="s">
        <v>2</v>
      </c>
      <c r="E100" s="90" t="s">
        <v>3</v>
      </c>
      <c r="F100" s="90"/>
      <c r="G100" s="90"/>
      <c r="H100" s="90" t="s">
        <v>4</v>
      </c>
      <c r="I100" s="90" t="s">
        <v>5</v>
      </c>
      <c r="J100" s="90"/>
      <c r="K100" s="90"/>
      <c r="L100" s="90"/>
      <c r="M100" s="90" t="s">
        <v>6</v>
      </c>
      <c r="N100" s="90"/>
      <c r="O100" s="90"/>
      <c r="P100" s="90"/>
    </row>
    <row r="101" spans="1:16" s="36" customFormat="1" ht="24" customHeight="1">
      <c r="B101" s="92"/>
      <c r="C101" s="92"/>
      <c r="D101" s="93"/>
      <c r="E101" s="61" t="s">
        <v>7</v>
      </c>
      <c r="F101" s="61" t="s">
        <v>8</v>
      </c>
      <c r="G101" s="61" t="s">
        <v>9</v>
      </c>
      <c r="H101" s="90"/>
      <c r="I101" s="61" t="s">
        <v>150</v>
      </c>
      <c r="J101" s="61" t="s">
        <v>10</v>
      </c>
      <c r="K101" s="61" t="s">
        <v>11</v>
      </c>
      <c r="L101" s="61" t="s">
        <v>12</v>
      </c>
      <c r="M101" s="61" t="s">
        <v>13</v>
      </c>
      <c r="N101" s="61" t="s">
        <v>14</v>
      </c>
      <c r="O101" s="61" t="s">
        <v>15</v>
      </c>
      <c r="P101" s="61" t="s">
        <v>16</v>
      </c>
    </row>
    <row r="102" spans="1:16" ht="15.6" customHeight="1">
      <c r="A102" s="41">
        <v>4</v>
      </c>
      <c r="B102" s="90" t="s">
        <v>17</v>
      </c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</row>
    <row r="103" spans="1:16" ht="29.45" customHeight="1">
      <c r="A103" s="41">
        <v>4</v>
      </c>
      <c r="B103" s="61" t="s">
        <v>193</v>
      </c>
      <c r="C103" s="26" t="s">
        <v>229</v>
      </c>
      <c r="D103" s="62" t="s">
        <v>268</v>
      </c>
      <c r="E103" s="43">
        <v>8.1999999999999993</v>
      </c>
      <c r="F103" s="43">
        <v>12.71</v>
      </c>
      <c r="G103" s="43">
        <v>29.315000000000001</v>
      </c>
      <c r="H103" s="43">
        <v>264.45</v>
      </c>
      <c r="I103" s="43">
        <v>0.1845</v>
      </c>
      <c r="J103" s="43">
        <v>0.94299999999999995</v>
      </c>
      <c r="K103" s="43">
        <v>4.0999999999999995E-2</v>
      </c>
      <c r="L103" s="43">
        <v>0.61499999999999999</v>
      </c>
      <c r="M103" s="43">
        <v>145.96</v>
      </c>
      <c r="N103" s="43">
        <v>229.39500000000001</v>
      </c>
      <c r="O103" s="43">
        <v>69.085000000000008</v>
      </c>
      <c r="P103" s="43">
        <v>1.64</v>
      </c>
    </row>
    <row r="104" spans="1:16" ht="18" customHeight="1">
      <c r="A104" s="41">
        <v>4</v>
      </c>
      <c r="B104" s="69" t="s">
        <v>104</v>
      </c>
      <c r="C104" s="26" t="s">
        <v>24</v>
      </c>
      <c r="D104" s="70">
        <v>40</v>
      </c>
      <c r="E104" s="43">
        <v>3.2</v>
      </c>
      <c r="F104" s="43">
        <v>0.1</v>
      </c>
      <c r="G104" s="43">
        <v>21.2</v>
      </c>
      <c r="H104" s="43">
        <v>108</v>
      </c>
      <c r="I104" s="43">
        <v>0.08</v>
      </c>
      <c r="J104" s="43">
        <v>1.6</v>
      </c>
      <c r="K104" s="43">
        <v>0</v>
      </c>
      <c r="L104" s="43">
        <v>0</v>
      </c>
      <c r="M104" s="43">
        <v>15.2</v>
      </c>
      <c r="N104" s="43">
        <v>52</v>
      </c>
      <c r="O104" s="43">
        <v>10.4</v>
      </c>
      <c r="P104" s="43">
        <v>1</v>
      </c>
    </row>
    <row r="105" spans="1:16" ht="15.6" customHeight="1">
      <c r="B105" s="69" t="s">
        <v>217</v>
      </c>
      <c r="C105" s="26" t="s">
        <v>216</v>
      </c>
      <c r="D105" s="70">
        <v>20</v>
      </c>
      <c r="E105" s="43">
        <v>4.6399999999999997</v>
      </c>
      <c r="F105" s="43">
        <v>5.9</v>
      </c>
      <c r="G105" s="43">
        <v>0</v>
      </c>
      <c r="H105" s="43">
        <v>71.66</v>
      </c>
      <c r="I105" s="43">
        <v>0</v>
      </c>
      <c r="J105" s="43">
        <v>0.14000000000000001</v>
      </c>
      <c r="K105" s="43">
        <v>5.2000000000000005E-2</v>
      </c>
      <c r="L105" s="43">
        <v>0.1</v>
      </c>
      <c r="M105" s="43">
        <v>176</v>
      </c>
      <c r="N105" s="43">
        <v>100</v>
      </c>
      <c r="O105" s="43">
        <v>7</v>
      </c>
      <c r="P105" s="43">
        <v>0.2</v>
      </c>
    </row>
    <row r="106" spans="1:16" ht="15.6" customHeight="1">
      <c r="B106" s="69"/>
      <c r="C106" s="26" t="s">
        <v>207</v>
      </c>
      <c r="D106" s="70">
        <v>150</v>
      </c>
      <c r="E106" s="43">
        <v>0.6</v>
      </c>
      <c r="F106" s="43">
        <v>0.6</v>
      </c>
      <c r="G106" s="43">
        <v>14.699999999999998</v>
      </c>
      <c r="H106" s="43">
        <v>70.5</v>
      </c>
      <c r="I106" s="43">
        <v>0</v>
      </c>
      <c r="J106" s="43">
        <v>0</v>
      </c>
      <c r="K106" s="43">
        <v>15</v>
      </c>
      <c r="L106" s="43">
        <v>0.3</v>
      </c>
      <c r="M106" s="43">
        <v>24</v>
      </c>
      <c r="N106" s="43">
        <v>13.5</v>
      </c>
      <c r="O106" s="43">
        <v>16.5</v>
      </c>
      <c r="P106" s="43">
        <v>3.2999999999999994</v>
      </c>
    </row>
    <row r="107" spans="1:16" ht="13.15" customHeight="1">
      <c r="B107" s="69" t="s">
        <v>196</v>
      </c>
      <c r="C107" s="26" t="s">
        <v>55</v>
      </c>
      <c r="D107" s="70">
        <v>200</v>
      </c>
      <c r="E107" s="43">
        <v>4.08</v>
      </c>
      <c r="F107" s="43">
        <v>3.54</v>
      </c>
      <c r="G107" s="43">
        <v>17.579999999999998</v>
      </c>
      <c r="H107" s="43">
        <v>118.5</v>
      </c>
      <c r="I107" s="43">
        <v>0.06</v>
      </c>
      <c r="J107" s="43">
        <v>1.58</v>
      </c>
      <c r="K107" s="43">
        <v>0.02</v>
      </c>
      <c r="L107" s="43">
        <v>0</v>
      </c>
      <c r="M107" s="43">
        <v>152.22</v>
      </c>
      <c r="N107" s="43">
        <v>124.56</v>
      </c>
      <c r="O107" s="43">
        <v>21.34</v>
      </c>
      <c r="P107" s="43">
        <v>0.48</v>
      </c>
    </row>
    <row r="108" spans="1:16" ht="14.45" customHeight="1">
      <c r="A108" s="41">
        <v>4</v>
      </c>
      <c r="B108" s="61"/>
      <c r="C108" s="61" t="s">
        <v>18</v>
      </c>
      <c r="D108" s="70"/>
      <c r="E108" s="61">
        <v>20.72</v>
      </c>
      <c r="F108" s="69">
        <v>22.85</v>
      </c>
      <c r="G108" s="69">
        <v>82.795000000000002</v>
      </c>
      <c r="H108" s="69">
        <v>633.11</v>
      </c>
      <c r="I108" s="69">
        <v>0.32450000000000001</v>
      </c>
      <c r="J108" s="69">
        <v>4.2629999999999999</v>
      </c>
      <c r="K108" s="69">
        <v>15.113</v>
      </c>
      <c r="L108" s="69">
        <v>1.0149999999999999</v>
      </c>
      <c r="M108" s="69">
        <v>513.38</v>
      </c>
      <c r="N108" s="69">
        <v>519.45499999999993</v>
      </c>
      <c r="O108" s="69">
        <v>124.32500000000002</v>
      </c>
      <c r="P108" s="69">
        <v>6.6199999999999992</v>
      </c>
    </row>
    <row r="109" spans="1:16" ht="15.6" customHeight="1">
      <c r="A109" s="41">
        <v>4</v>
      </c>
      <c r="B109" s="90" t="s">
        <v>19</v>
      </c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</row>
    <row r="110" spans="1:16" ht="27.6" customHeight="1">
      <c r="A110" s="41">
        <v>4</v>
      </c>
      <c r="B110" s="61" t="s">
        <v>103</v>
      </c>
      <c r="C110" s="26" t="s">
        <v>116</v>
      </c>
      <c r="D110" s="62">
        <v>100</v>
      </c>
      <c r="E110" s="43">
        <v>1.8319999999999999</v>
      </c>
      <c r="F110" s="43">
        <v>0.97599999999999998</v>
      </c>
      <c r="G110" s="43">
        <v>11.472000000000001</v>
      </c>
      <c r="H110" s="43">
        <v>62</v>
      </c>
      <c r="I110" s="43">
        <v>0</v>
      </c>
      <c r="J110" s="43">
        <v>1.44</v>
      </c>
      <c r="K110" s="43">
        <v>0</v>
      </c>
      <c r="L110" s="43">
        <v>0.08</v>
      </c>
      <c r="M110" s="43">
        <v>2.4</v>
      </c>
      <c r="N110" s="43">
        <v>36.799999999999997</v>
      </c>
      <c r="O110" s="43">
        <v>10.4</v>
      </c>
      <c r="P110" s="43">
        <v>0.24</v>
      </c>
    </row>
    <row r="111" spans="1:16" ht="28.9" customHeight="1">
      <c r="A111" s="41">
        <v>4</v>
      </c>
      <c r="B111" s="69" t="s">
        <v>202</v>
      </c>
      <c r="C111" s="26" t="s">
        <v>189</v>
      </c>
      <c r="D111" s="70" t="s">
        <v>270</v>
      </c>
      <c r="E111" s="43">
        <v>1.6384615384615382</v>
      </c>
      <c r="F111" s="43">
        <v>4.7538461538461538</v>
      </c>
      <c r="G111" s="43">
        <v>7.4169230769230774</v>
      </c>
      <c r="H111" s="43">
        <v>79.00615384615385</v>
      </c>
      <c r="I111" s="43">
        <v>4.6153846153846158E-4</v>
      </c>
      <c r="J111" s="43">
        <v>4.6153846153846158E-3</v>
      </c>
      <c r="K111" s="43">
        <v>15.461538461538462</v>
      </c>
      <c r="L111" s="43">
        <v>2.0815384615384613</v>
      </c>
      <c r="M111" s="43">
        <v>46.292307692307688</v>
      </c>
      <c r="N111" s="43">
        <v>21.092307692307692</v>
      </c>
      <c r="O111" s="43">
        <v>45.323076923076925</v>
      </c>
      <c r="P111" s="43">
        <v>0.69230769230769229</v>
      </c>
    </row>
    <row r="112" spans="1:16" ht="14.25" hidden="1" customHeight="1">
      <c r="A112" s="41">
        <v>4</v>
      </c>
      <c r="B112" s="69"/>
      <c r="C112" s="26" t="s">
        <v>190</v>
      </c>
      <c r="D112" s="70">
        <v>260</v>
      </c>
      <c r="E112" s="43">
        <v>1.82</v>
      </c>
      <c r="F112" s="43">
        <v>5.2</v>
      </c>
      <c r="G112" s="43">
        <v>8.32</v>
      </c>
      <c r="H112" s="43">
        <v>87.36</v>
      </c>
      <c r="I112" s="43">
        <v>0</v>
      </c>
      <c r="J112" s="43">
        <v>0</v>
      </c>
      <c r="K112" s="43">
        <v>16.38</v>
      </c>
      <c r="L112" s="43">
        <v>2.34</v>
      </c>
      <c r="M112" s="43">
        <v>51.22</v>
      </c>
      <c r="N112" s="43">
        <v>23.14</v>
      </c>
      <c r="O112" s="43">
        <v>50.96</v>
      </c>
      <c r="P112" s="43">
        <v>0.78</v>
      </c>
    </row>
    <row r="113" spans="1:16" ht="13.5" hidden="1" customHeight="1">
      <c r="A113" s="41">
        <v>4</v>
      </c>
      <c r="B113" s="69"/>
      <c r="C113" s="26" t="s">
        <v>172</v>
      </c>
      <c r="D113" s="70">
        <v>10</v>
      </c>
      <c r="E113" s="43">
        <v>2.5000000000000001E-2</v>
      </c>
      <c r="F113" s="43">
        <v>0.15</v>
      </c>
      <c r="G113" s="43">
        <v>3.5000000000000003E-2</v>
      </c>
      <c r="H113" s="43">
        <v>1.59</v>
      </c>
      <c r="I113" s="43">
        <v>5.0000000000000001E-4</v>
      </c>
      <c r="J113" s="43">
        <v>5.0000000000000001E-3</v>
      </c>
      <c r="K113" s="43">
        <v>1</v>
      </c>
      <c r="L113" s="43">
        <v>5.0000000000000001E-3</v>
      </c>
      <c r="M113" s="43">
        <v>0.9</v>
      </c>
      <c r="N113" s="43">
        <v>0.6</v>
      </c>
      <c r="O113" s="43">
        <v>0.1</v>
      </c>
      <c r="P113" s="43">
        <v>0</v>
      </c>
    </row>
    <row r="114" spans="1:16" ht="16.149999999999999" customHeight="1">
      <c r="A114" s="41">
        <v>4</v>
      </c>
      <c r="B114" s="69" t="s">
        <v>283</v>
      </c>
      <c r="C114" s="26" t="s">
        <v>231</v>
      </c>
      <c r="D114" s="70" t="s">
        <v>273</v>
      </c>
      <c r="E114" s="43">
        <v>20.566956521739133</v>
      </c>
      <c r="F114" s="43">
        <v>20.139130434782611</v>
      </c>
      <c r="G114" s="43">
        <v>25.77391304347826</v>
      </c>
      <c r="H114" s="43">
        <v>366.61565217391313</v>
      </c>
      <c r="I114" s="43">
        <v>8.3478260869565238E-2</v>
      </c>
      <c r="J114" s="43">
        <v>0.83478260869565235</v>
      </c>
      <c r="K114" s="43">
        <v>0</v>
      </c>
      <c r="L114" s="43">
        <v>2.347826086956522</v>
      </c>
      <c r="M114" s="43">
        <v>26.295652173913048</v>
      </c>
      <c r="N114" s="43">
        <v>44.024347826086959</v>
      </c>
      <c r="O114" s="43">
        <v>188.57739130434788</v>
      </c>
      <c r="P114" s="43">
        <v>2.8486956521739133</v>
      </c>
    </row>
    <row r="115" spans="1:16" ht="16.149999999999999" hidden="1" customHeight="1">
      <c r="B115" s="71"/>
      <c r="C115" s="26" t="s">
        <v>264</v>
      </c>
      <c r="D115" s="72">
        <v>90</v>
      </c>
      <c r="E115" s="43">
        <v>15.93</v>
      </c>
      <c r="F115" s="43">
        <v>16.649999999999999</v>
      </c>
      <c r="G115" s="43">
        <v>3.15</v>
      </c>
      <c r="H115" s="43">
        <v>226.17</v>
      </c>
      <c r="I115" s="43">
        <v>0.09</v>
      </c>
      <c r="J115" s="43">
        <v>0.9</v>
      </c>
      <c r="K115" s="43">
        <v>0</v>
      </c>
      <c r="L115" s="43">
        <v>1.35</v>
      </c>
      <c r="M115" s="43">
        <v>22.95</v>
      </c>
      <c r="N115" s="43">
        <v>23.67</v>
      </c>
      <c r="O115" s="43">
        <v>161.46</v>
      </c>
      <c r="P115" s="43">
        <v>1.89</v>
      </c>
    </row>
    <row r="116" spans="1:16" ht="16.149999999999999" hidden="1" customHeight="1">
      <c r="B116" s="71"/>
      <c r="C116" s="26" t="s">
        <v>265</v>
      </c>
      <c r="D116" s="72">
        <v>150</v>
      </c>
      <c r="E116" s="43">
        <v>5.55</v>
      </c>
      <c r="F116" s="43">
        <v>4.5</v>
      </c>
      <c r="G116" s="43">
        <v>21.9</v>
      </c>
      <c r="H116" s="43">
        <v>150.29999999999998</v>
      </c>
      <c r="I116" s="43">
        <v>0</v>
      </c>
      <c r="J116" s="43">
        <v>0</v>
      </c>
      <c r="K116" s="43">
        <v>0</v>
      </c>
      <c r="L116" s="43">
        <v>1.05</v>
      </c>
      <c r="M116" s="43">
        <v>4.8</v>
      </c>
      <c r="N116" s="43">
        <v>21.15</v>
      </c>
      <c r="O116" s="43">
        <v>37.200000000000003</v>
      </c>
      <c r="P116" s="43">
        <v>1.05</v>
      </c>
    </row>
    <row r="117" spans="1:16" ht="15.6" customHeight="1">
      <c r="A117" s="41">
        <v>4</v>
      </c>
      <c r="B117" s="69" t="s">
        <v>165</v>
      </c>
      <c r="C117" s="26" t="s">
        <v>57</v>
      </c>
      <c r="D117" s="70">
        <v>200</v>
      </c>
      <c r="E117" s="43">
        <v>0.28000000000000003</v>
      </c>
      <c r="F117" s="43">
        <v>0.1</v>
      </c>
      <c r="G117" s="43">
        <v>28.88</v>
      </c>
      <c r="H117" s="43">
        <v>117.54</v>
      </c>
      <c r="I117" s="43">
        <v>0</v>
      </c>
      <c r="J117" s="43">
        <v>19.3</v>
      </c>
      <c r="K117" s="43">
        <v>0</v>
      </c>
      <c r="L117" s="43">
        <v>0.16</v>
      </c>
      <c r="M117" s="43">
        <v>13.66</v>
      </c>
      <c r="N117" s="43">
        <v>7.38</v>
      </c>
      <c r="O117" s="43">
        <v>5.78</v>
      </c>
      <c r="P117" s="43">
        <v>0.46800000000000003</v>
      </c>
    </row>
    <row r="118" spans="1:16" ht="15.6" customHeight="1">
      <c r="B118" s="69" t="s">
        <v>60</v>
      </c>
      <c r="C118" s="26" t="s">
        <v>20</v>
      </c>
      <c r="D118" s="70">
        <v>40</v>
      </c>
      <c r="E118" s="43">
        <v>3.0666666666666664</v>
      </c>
      <c r="F118" s="43">
        <v>0.26666666666666672</v>
      </c>
      <c r="G118" s="43">
        <v>19.733333333333334</v>
      </c>
      <c r="H118" s="43">
        <v>93.6</v>
      </c>
      <c r="I118" s="43">
        <v>0</v>
      </c>
      <c r="J118" s="43">
        <v>0</v>
      </c>
      <c r="K118" s="43">
        <v>0</v>
      </c>
      <c r="L118" s="43">
        <v>0.4</v>
      </c>
      <c r="M118" s="43">
        <v>8</v>
      </c>
      <c r="N118" s="43">
        <v>26</v>
      </c>
      <c r="O118" s="43">
        <v>5.6000000000000014</v>
      </c>
      <c r="P118" s="43">
        <v>0.4</v>
      </c>
    </row>
    <row r="119" spans="1:16" ht="15.6" customHeight="1">
      <c r="B119" s="69" t="s">
        <v>166</v>
      </c>
      <c r="C119" s="26" t="s">
        <v>21</v>
      </c>
      <c r="D119" s="70">
        <v>50</v>
      </c>
      <c r="E119" s="43">
        <v>3.25</v>
      </c>
      <c r="F119" s="43">
        <v>0.625</v>
      </c>
      <c r="G119" s="43">
        <v>19.75</v>
      </c>
      <c r="H119" s="43">
        <v>97.625</v>
      </c>
      <c r="I119" s="43">
        <v>0.125</v>
      </c>
      <c r="J119" s="43">
        <v>0</v>
      </c>
      <c r="K119" s="43">
        <v>0</v>
      </c>
      <c r="L119" s="43">
        <v>0.75</v>
      </c>
      <c r="M119" s="43">
        <v>14.499999999999998</v>
      </c>
      <c r="N119" s="43">
        <v>75</v>
      </c>
      <c r="O119" s="43">
        <v>23.5</v>
      </c>
      <c r="P119" s="43">
        <v>2</v>
      </c>
    </row>
    <row r="120" spans="1:16" ht="18" customHeight="1">
      <c r="A120" s="41">
        <v>4</v>
      </c>
      <c r="B120" s="61"/>
      <c r="C120" s="61" t="s">
        <v>18</v>
      </c>
      <c r="D120" s="70"/>
      <c r="E120" s="61">
        <v>30.634084726867339</v>
      </c>
      <c r="F120" s="71">
        <v>26.860643255295432</v>
      </c>
      <c r="G120" s="71">
        <v>113.02616945373467</v>
      </c>
      <c r="H120" s="71">
        <v>816.38680602006696</v>
      </c>
      <c r="I120" s="71">
        <v>0.20893979933110368</v>
      </c>
      <c r="J120" s="71">
        <v>21.579397993311037</v>
      </c>
      <c r="K120" s="71">
        <v>15.461538461538462</v>
      </c>
      <c r="L120" s="71">
        <v>5.8193645484949839</v>
      </c>
      <c r="M120" s="71">
        <v>111.14795986622073</v>
      </c>
      <c r="N120" s="71">
        <v>210.29665551839463</v>
      </c>
      <c r="O120" s="71">
        <v>279.1804682274248</v>
      </c>
      <c r="P120" s="71">
        <v>6.6490033444816063</v>
      </c>
    </row>
    <row r="121" spans="1:16" ht="13.9" customHeight="1">
      <c r="A121" s="41">
        <v>4</v>
      </c>
      <c r="B121" s="90" t="s">
        <v>22</v>
      </c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 spans="1:16" ht="14.45" customHeight="1">
      <c r="A122" s="41">
        <v>4</v>
      </c>
      <c r="B122" s="61" t="s">
        <v>195</v>
      </c>
      <c r="C122" s="26" t="s">
        <v>174</v>
      </c>
      <c r="D122" s="62" t="s">
        <v>147</v>
      </c>
      <c r="E122" s="43">
        <v>10.53</v>
      </c>
      <c r="F122" s="43">
        <v>15.375</v>
      </c>
      <c r="G122" s="43">
        <v>45.734999999999999</v>
      </c>
      <c r="H122" s="43">
        <v>363.435</v>
      </c>
      <c r="I122" s="43">
        <v>0.21000000000000005</v>
      </c>
      <c r="J122" s="43">
        <v>0.55500000000000005</v>
      </c>
      <c r="K122" s="43">
        <v>0.03</v>
      </c>
      <c r="L122" s="43">
        <v>4.47</v>
      </c>
      <c r="M122" s="43">
        <v>117.93</v>
      </c>
      <c r="N122" s="43">
        <v>164.535</v>
      </c>
      <c r="O122" s="43">
        <v>45.465000000000003</v>
      </c>
      <c r="P122" s="43">
        <v>1.9650000000000001</v>
      </c>
    </row>
    <row r="123" spans="1:16" ht="15.6" customHeight="1">
      <c r="B123" s="61" t="s">
        <v>167</v>
      </c>
      <c r="C123" s="26" t="s">
        <v>49</v>
      </c>
      <c r="D123" s="62">
        <v>200</v>
      </c>
      <c r="E123" s="43">
        <v>0.16</v>
      </c>
      <c r="F123" s="43">
        <v>0.16</v>
      </c>
      <c r="G123" s="43">
        <v>19.88</v>
      </c>
      <c r="H123" s="43">
        <v>81.599999999999994</v>
      </c>
      <c r="I123" s="43">
        <v>0.02</v>
      </c>
      <c r="J123" s="43">
        <v>0.9</v>
      </c>
      <c r="K123" s="43">
        <v>0</v>
      </c>
      <c r="L123" s="43">
        <v>0.08</v>
      </c>
      <c r="M123" s="43">
        <v>13.94</v>
      </c>
      <c r="N123" s="43">
        <v>4.4000000000000004</v>
      </c>
      <c r="O123" s="43">
        <v>5.14</v>
      </c>
      <c r="P123" s="43">
        <v>0.93600000000000005</v>
      </c>
    </row>
    <row r="124" spans="1:16" ht="15.6" customHeight="1">
      <c r="A124" s="41">
        <v>4</v>
      </c>
      <c r="B124" s="61"/>
      <c r="C124" s="61" t="s">
        <v>18</v>
      </c>
      <c r="D124" s="70"/>
      <c r="E124" s="61">
        <v>10.69</v>
      </c>
      <c r="F124" s="61">
        <v>15.535</v>
      </c>
      <c r="G124" s="61">
        <v>65.614999999999995</v>
      </c>
      <c r="H124" s="61">
        <v>445.03499999999997</v>
      </c>
      <c r="I124" s="61">
        <v>0.23000000000000004</v>
      </c>
      <c r="J124" s="61">
        <v>1.4550000000000001</v>
      </c>
      <c r="K124" s="61">
        <v>0.03</v>
      </c>
      <c r="L124" s="61">
        <v>4.55</v>
      </c>
      <c r="M124" s="61">
        <v>131.87</v>
      </c>
      <c r="N124" s="61">
        <v>168.935</v>
      </c>
      <c r="O124" s="61">
        <v>50.605000000000004</v>
      </c>
      <c r="P124" s="61">
        <v>2.9010000000000002</v>
      </c>
    </row>
    <row r="125" spans="1:16" ht="17.45" customHeight="1">
      <c r="A125" s="41">
        <v>4</v>
      </c>
      <c r="B125" s="61"/>
      <c r="C125" s="61" t="s">
        <v>28</v>
      </c>
      <c r="D125" s="70"/>
      <c r="E125" s="61">
        <v>62.044084726867339</v>
      </c>
      <c r="F125" s="61">
        <v>65.245643255295434</v>
      </c>
      <c r="G125" s="61">
        <v>261.43616945373469</v>
      </c>
      <c r="H125" s="61">
        <v>1894.5318060200671</v>
      </c>
      <c r="I125" s="61">
        <v>0.76343979933110373</v>
      </c>
      <c r="J125" s="61">
        <v>27.297397993311037</v>
      </c>
      <c r="K125" s="61">
        <v>30.604538461538461</v>
      </c>
      <c r="L125" s="61">
        <v>11.384364548494982</v>
      </c>
      <c r="M125" s="61">
        <v>756.39795986622073</v>
      </c>
      <c r="N125" s="61">
        <v>898.68665551839445</v>
      </c>
      <c r="O125" s="61">
        <v>454.1104682274248</v>
      </c>
      <c r="P125" s="61">
        <v>16.170003344481607</v>
      </c>
    </row>
    <row r="126" spans="1:16" s="36" customFormat="1" ht="20.100000000000001" customHeight="1">
      <c r="B126" s="44"/>
      <c r="C126" s="44"/>
      <c r="D126" s="45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</row>
    <row r="127" spans="1:16" s="36" customFormat="1" ht="20.100000000000001" customHeight="1">
      <c r="B127" s="37" t="s">
        <v>154</v>
      </c>
      <c r="C127" s="38"/>
      <c r="D127" s="45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</row>
    <row r="128" spans="1:16" s="36" customFormat="1" ht="20.100000000000001" customHeight="1">
      <c r="B128" s="37" t="s">
        <v>149</v>
      </c>
      <c r="C128" s="38"/>
      <c r="D128" s="45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</row>
    <row r="129" spans="1:16" s="36" customFormat="1" ht="20.100000000000001" customHeight="1">
      <c r="B129" s="37" t="s">
        <v>302</v>
      </c>
      <c r="C129" s="38"/>
      <c r="D129" s="45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</row>
    <row r="130" spans="1:16" s="36" customFormat="1" ht="20.100000000000001" hidden="1" customHeight="1">
      <c r="B130" s="44"/>
      <c r="C130" s="44"/>
      <c r="D130" s="45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</row>
    <row r="131" spans="1:16" s="36" customFormat="1" ht="39.75" customHeight="1">
      <c r="B131" s="92" t="s">
        <v>0</v>
      </c>
      <c r="C131" s="92" t="s">
        <v>1</v>
      </c>
      <c r="D131" s="93" t="s">
        <v>2</v>
      </c>
      <c r="E131" s="90" t="s">
        <v>3</v>
      </c>
      <c r="F131" s="90"/>
      <c r="G131" s="90"/>
      <c r="H131" s="90" t="s">
        <v>4</v>
      </c>
      <c r="I131" s="90" t="s">
        <v>5</v>
      </c>
      <c r="J131" s="90"/>
      <c r="K131" s="90"/>
      <c r="L131" s="90"/>
      <c r="M131" s="90" t="s">
        <v>6</v>
      </c>
      <c r="N131" s="90"/>
      <c r="O131" s="90"/>
      <c r="P131" s="90"/>
    </row>
    <row r="132" spans="1:16" s="36" customFormat="1" ht="19.899999999999999" customHeight="1">
      <c r="B132" s="92"/>
      <c r="C132" s="92"/>
      <c r="D132" s="93"/>
      <c r="E132" s="61" t="s">
        <v>7</v>
      </c>
      <c r="F132" s="61" t="s">
        <v>8</v>
      </c>
      <c r="G132" s="61" t="s">
        <v>9</v>
      </c>
      <c r="H132" s="90"/>
      <c r="I132" s="61" t="s">
        <v>150</v>
      </c>
      <c r="J132" s="61" t="s">
        <v>10</v>
      </c>
      <c r="K132" s="61" t="s">
        <v>11</v>
      </c>
      <c r="L132" s="61" t="s">
        <v>12</v>
      </c>
      <c r="M132" s="61" t="s">
        <v>13</v>
      </c>
      <c r="N132" s="61" t="s">
        <v>14</v>
      </c>
      <c r="O132" s="61" t="s">
        <v>15</v>
      </c>
      <c r="P132" s="61" t="s">
        <v>16</v>
      </c>
    </row>
    <row r="133" spans="1:16" ht="15.6" customHeight="1">
      <c r="A133" s="41">
        <v>5</v>
      </c>
      <c r="B133" s="90" t="s">
        <v>17</v>
      </c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  <row r="134" spans="1:16" ht="27" customHeight="1">
      <c r="A134" s="41">
        <v>5</v>
      </c>
      <c r="B134" s="61" t="s">
        <v>200</v>
      </c>
      <c r="C134" s="26" t="s">
        <v>244</v>
      </c>
      <c r="D134" s="62" t="s">
        <v>147</v>
      </c>
      <c r="E134" s="43">
        <v>10.464</v>
      </c>
      <c r="F134" s="43">
        <v>7.9359999999999999</v>
      </c>
      <c r="G134" s="43">
        <v>19.408000000000001</v>
      </c>
      <c r="H134" s="43">
        <v>190.91199999999998</v>
      </c>
      <c r="I134" s="43">
        <v>4.8000000000000001E-2</v>
      </c>
      <c r="J134" s="43">
        <v>1.3119999999999998</v>
      </c>
      <c r="K134" s="43">
        <v>0.08</v>
      </c>
      <c r="L134" s="43">
        <v>4.5920000000000005</v>
      </c>
      <c r="M134" s="43">
        <v>166.78399999999999</v>
      </c>
      <c r="N134" s="43">
        <v>202</v>
      </c>
      <c r="O134" s="43">
        <v>22.271999999999998</v>
      </c>
      <c r="P134" s="43">
        <v>0.52800000000000002</v>
      </c>
    </row>
    <row r="135" spans="1:16" ht="17.45" customHeight="1">
      <c r="A135" s="41">
        <v>5</v>
      </c>
      <c r="B135" s="61" t="s">
        <v>210</v>
      </c>
      <c r="C135" s="26" t="s">
        <v>122</v>
      </c>
      <c r="D135" s="62">
        <v>10</v>
      </c>
      <c r="E135" s="43">
        <v>0.08</v>
      </c>
      <c r="F135" s="43">
        <v>7.25</v>
      </c>
      <c r="G135" s="43">
        <v>0.13</v>
      </c>
      <c r="H135" s="43">
        <v>66.09</v>
      </c>
      <c r="I135" s="43">
        <v>1E-3</v>
      </c>
      <c r="J135" s="43">
        <v>0</v>
      </c>
      <c r="K135" s="43">
        <v>0.04</v>
      </c>
      <c r="L135" s="43">
        <v>0.1</v>
      </c>
      <c r="M135" s="43">
        <v>2.4</v>
      </c>
      <c r="N135" s="43">
        <v>3</v>
      </c>
      <c r="O135" s="43">
        <v>0</v>
      </c>
      <c r="P135" s="43">
        <v>0.02</v>
      </c>
    </row>
    <row r="136" spans="1:16" ht="16.149999999999999" customHeight="1">
      <c r="A136" s="41">
        <v>5</v>
      </c>
      <c r="B136" s="61" t="s">
        <v>104</v>
      </c>
      <c r="C136" s="26" t="s">
        <v>24</v>
      </c>
      <c r="D136" s="62">
        <v>40</v>
      </c>
      <c r="E136" s="43">
        <v>3.2</v>
      </c>
      <c r="F136" s="43">
        <v>0.1</v>
      </c>
      <c r="G136" s="43">
        <v>21.2</v>
      </c>
      <c r="H136" s="43">
        <v>98.5</v>
      </c>
      <c r="I136" s="43">
        <v>0.08</v>
      </c>
      <c r="J136" s="43">
        <v>1.6</v>
      </c>
      <c r="K136" s="43">
        <v>0</v>
      </c>
      <c r="L136" s="43">
        <v>0</v>
      </c>
      <c r="M136" s="43">
        <v>15.2</v>
      </c>
      <c r="N136" s="43">
        <v>52</v>
      </c>
      <c r="O136" s="43">
        <v>10.4</v>
      </c>
      <c r="P136" s="43">
        <v>1</v>
      </c>
    </row>
    <row r="137" spans="1:16" ht="15.6" customHeight="1">
      <c r="A137" s="41">
        <v>5</v>
      </c>
      <c r="B137" s="61" t="s">
        <v>292</v>
      </c>
      <c r="C137" s="26" t="s">
        <v>26</v>
      </c>
      <c r="D137" s="62" t="s">
        <v>118</v>
      </c>
      <c r="E137" s="43">
        <v>0.08</v>
      </c>
      <c r="F137" s="43">
        <v>0.02</v>
      </c>
      <c r="G137" s="43">
        <v>15</v>
      </c>
      <c r="H137" s="43">
        <v>60.5</v>
      </c>
      <c r="I137" s="43">
        <v>0</v>
      </c>
      <c r="J137" s="43">
        <v>0</v>
      </c>
      <c r="K137" s="43">
        <v>0.04</v>
      </c>
      <c r="L137" s="43">
        <v>0</v>
      </c>
      <c r="M137" s="43">
        <v>11.1</v>
      </c>
      <c r="N137" s="43">
        <v>1.4</v>
      </c>
      <c r="O137" s="43">
        <v>2.8</v>
      </c>
      <c r="P137" s="43">
        <v>0.28000000000000003</v>
      </c>
    </row>
    <row r="138" spans="1:16" ht="15.6" customHeight="1">
      <c r="B138" s="61"/>
      <c r="C138" s="26" t="s">
        <v>223</v>
      </c>
      <c r="D138" s="62">
        <v>200</v>
      </c>
      <c r="E138" s="43">
        <v>5.8</v>
      </c>
      <c r="F138" s="43">
        <v>6.4</v>
      </c>
      <c r="G138" s="43">
        <v>9.4</v>
      </c>
      <c r="H138" s="43">
        <v>118.4</v>
      </c>
      <c r="I138" s="43">
        <v>0.1</v>
      </c>
      <c r="J138" s="43">
        <v>2.6</v>
      </c>
      <c r="K138" s="43">
        <v>0</v>
      </c>
      <c r="L138" s="43">
        <v>0</v>
      </c>
      <c r="M138" s="43">
        <v>240</v>
      </c>
      <c r="N138" s="43">
        <v>180</v>
      </c>
      <c r="O138" s="43">
        <v>28</v>
      </c>
      <c r="P138" s="43">
        <v>0.2</v>
      </c>
    </row>
    <row r="139" spans="1:16" ht="18" customHeight="1">
      <c r="A139" s="41">
        <v>5</v>
      </c>
      <c r="B139" s="61"/>
      <c r="C139" s="61" t="s">
        <v>18</v>
      </c>
      <c r="D139" s="62"/>
      <c r="E139" s="61">
        <v>19.623999999999999</v>
      </c>
      <c r="F139" s="61">
        <v>21.706</v>
      </c>
      <c r="G139" s="61">
        <v>65.138000000000005</v>
      </c>
      <c r="H139" s="61">
        <v>534.40199999999993</v>
      </c>
      <c r="I139" s="61">
        <v>0.22900000000000001</v>
      </c>
      <c r="J139" s="61">
        <v>5.5120000000000005</v>
      </c>
      <c r="K139" s="61">
        <v>0.16</v>
      </c>
      <c r="L139" s="61">
        <v>4.6920000000000002</v>
      </c>
      <c r="M139" s="61">
        <v>435.48399999999998</v>
      </c>
      <c r="N139" s="61">
        <v>438.4</v>
      </c>
      <c r="O139" s="61">
        <v>63.471999999999994</v>
      </c>
      <c r="P139" s="61">
        <v>2.028</v>
      </c>
    </row>
    <row r="140" spans="1:16" ht="12.6" customHeight="1">
      <c r="A140" s="41">
        <v>5</v>
      </c>
      <c r="B140" s="90" t="s">
        <v>19</v>
      </c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</row>
    <row r="141" spans="1:16" ht="18" customHeight="1">
      <c r="A141" s="41">
        <v>5</v>
      </c>
      <c r="B141" s="60" t="s">
        <v>284</v>
      </c>
      <c r="C141" s="26" t="s">
        <v>239</v>
      </c>
      <c r="D141" s="62">
        <v>100</v>
      </c>
      <c r="E141" s="43">
        <v>1.41</v>
      </c>
      <c r="F141" s="43">
        <v>5.08</v>
      </c>
      <c r="G141" s="43">
        <v>9.02</v>
      </c>
      <c r="H141" s="43">
        <v>87.44</v>
      </c>
      <c r="I141" s="43">
        <v>0.03</v>
      </c>
      <c r="J141" s="43">
        <v>32.450000000000003</v>
      </c>
      <c r="K141" s="43">
        <v>0</v>
      </c>
      <c r="L141" s="43">
        <v>2.31</v>
      </c>
      <c r="M141" s="43">
        <v>37.369999999999997</v>
      </c>
      <c r="N141" s="43">
        <v>27.61</v>
      </c>
      <c r="O141" s="43">
        <v>15.16</v>
      </c>
      <c r="P141" s="43">
        <v>0.51</v>
      </c>
    </row>
    <row r="142" spans="1:16" ht="18" customHeight="1">
      <c r="A142" s="41">
        <v>5</v>
      </c>
      <c r="B142" s="61" t="s">
        <v>181</v>
      </c>
      <c r="C142" s="26" t="s">
        <v>115</v>
      </c>
      <c r="D142" s="62">
        <v>250</v>
      </c>
      <c r="E142" s="43">
        <v>9.8399999999999981</v>
      </c>
      <c r="F142" s="43">
        <v>10.32</v>
      </c>
      <c r="G142" s="43">
        <v>36</v>
      </c>
      <c r="H142" s="43">
        <v>276.24</v>
      </c>
      <c r="I142" s="43">
        <v>0</v>
      </c>
      <c r="J142" s="43">
        <v>0.24</v>
      </c>
      <c r="K142" s="43">
        <v>15.36</v>
      </c>
      <c r="L142" s="43">
        <v>0.72</v>
      </c>
      <c r="M142" s="43">
        <v>48.96</v>
      </c>
      <c r="N142" s="43">
        <v>200.4</v>
      </c>
      <c r="O142" s="43">
        <v>55.2</v>
      </c>
      <c r="P142" s="43">
        <v>3.84</v>
      </c>
    </row>
    <row r="143" spans="1:16" ht="18" customHeight="1">
      <c r="A143" s="41">
        <v>5</v>
      </c>
      <c r="B143" s="61" t="s">
        <v>246</v>
      </c>
      <c r="C143" s="26" t="s">
        <v>245</v>
      </c>
      <c r="D143" s="62">
        <v>100</v>
      </c>
      <c r="E143" s="43">
        <v>12.58</v>
      </c>
      <c r="F143" s="43">
        <v>15.47</v>
      </c>
      <c r="G143" s="43">
        <v>4.08</v>
      </c>
      <c r="H143" s="43">
        <v>205.87</v>
      </c>
      <c r="I143" s="43">
        <v>8.5000000000000006E-2</v>
      </c>
      <c r="J143" s="43">
        <v>8.5000000000000006E-2</v>
      </c>
      <c r="K143" s="43">
        <v>0.34</v>
      </c>
      <c r="L143" s="43">
        <v>1.7849999999999999</v>
      </c>
      <c r="M143" s="43">
        <v>20.74</v>
      </c>
      <c r="N143" s="43">
        <v>16.064999999999998</v>
      </c>
      <c r="O143" s="43">
        <v>138.88999999999999</v>
      </c>
      <c r="P143" s="43">
        <v>1.7</v>
      </c>
    </row>
    <row r="144" spans="1:16" ht="18" customHeight="1">
      <c r="B144" s="61" t="s">
        <v>197</v>
      </c>
      <c r="C144" s="26" t="s">
        <v>145</v>
      </c>
      <c r="D144" s="62">
        <v>180</v>
      </c>
      <c r="E144" s="43">
        <v>4.32</v>
      </c>
      <c r="F144" s="43">
        <v>4.8240000000000007</v>
      </c>
      <c r="G144" s="43">
        <v>37.764000000000003</v>
      </c>
      <c r="H144" s="43">
        <v>211.75200000000001</v>
      </c>
      <c r="I144" s="43">
        <v>3.6000000000000004E-2</v>
      </c>
      <c r="J144" s="43">
        <v>0</v>
      </c>
      <c r="K144" s="43">
        <v>23.22</v>
      </c>
      <c r="L144" s="43">
        <v>0.30599999999999999</v>
      </c>
      <c r="M144" s="43">
        <v>7.0920000000000005</v>
      </c>
      <c r="N144" s="43">
        <v>93.366</v>
      </c>
      <c r="O144" s="43">
        <v>30.545999999999999</v>
      </c>
      <c r="P144" s="43">
        <v>0.62999999999999989</v>
      </c>
    </row>
    <row r="145" spans="1:16" ht="18" customHeight="1">
      <c r="B145" s="67" t="s">
        <v>285</v>
      </c>
      <c r="C145" s="26" t="s">
        <v>238</v>
      </c>
      <c r="D145" s="68" t="s">
        <v>271</v>
      </c>
      <c r="E145" s="43">
        <v>11.7</v>
      </c>
      <c r="F145" s="43">
        <v>14.759999999999998</v>
      </c>
      <c r="G145" s="43">
        <v>20.88</v>
      </c>
      <c r="H145" s="43">
        <v>263.15999999999997</v>
      </c>
      <c r="I145" s="43">
        <v>0</v>
      </c>
      <c r="J145" s="43">
        <v>0.36</v>
      </c>
      <c r="K145" s="43">
        <v>5.76</v>
      </c>
      <c r="L145" s="43">
        <v>7.2</v>
      </c>
      <c r="M145" s="43">
        <v>52.2</v>
      </c>
      <c r="N145" s="43">
        <v>31.680000000000003</v>
      </c>
      <c r="O145" s="43">
        <v>233.28</v>
      </c>
      <c r="P145" s="43">
        <v>3.06</v>
      </c>
    </row>
    <row r="146" spans="1:16" ht="18" customHeight="1">
      <c r="B146" s="67"/>
      <c r="C146" s="26" t="s">
        <v>100</v>
      </c>
      <c r="D146" s="68"/>
      <c r="E146" s="67">
        <v>14.299999999999999</v>
      </c>
      <c r="F146" s="67">
        <v>17.527000000000001</v>
      </c>
      <c r="G146" s="67">
        <v>31.362000000000002</v>
      </c>
      <c r="H146" s="67">
        <v>340.39099999999996</v>
      </c>
      <c r="I146" s="67">
        <v>6.0500000000000005E-2</v>
      </c>
      <c r="J146" s="67">
        <v>0.2225</v>
      </c>
      <c r="K146" s="67">
        <v>14.66</v>
      </c>
      <c r="L146" s="67">
        <v>4.6455000000000002</v>
      </c>
      <c r="M146" s="67">
        <v>40.016000000000005</v>
      </c>
      <c r="N146" s="67">
        <v>70.555499999999995</v>
      </c>
      <c r="O146" s="67">
        <v>201.358</v>
      </c>
      <c r="P146" s="67">
        <v>2.6950000000000003</v>
      </c>
    </row>
    <row r="147" spans="1:16" ht="18" customHeight="1">
      <c r="B147" s="69"/>
      <c r="C147" s="26" t="s">
        <v>207</v>
      </c>
      <c r="D147" s="70">
        <v>150</v>
      </c>
      <c r="E147" s="43">
        <v>1.3999999999999997</v>
      </c>
      <c r="F147" s="43">
        <v>0.20000000000000004</v>
      </c>
      <c r="G147" s="43">
        <v>14.3</v>
      </c>
      <c r="H147" s="43">
        <v>64.599999999999994</v>
      </c>
      <c r="I147" s="43">
        <v>5.9999999999999991E-2</v>
      </c>
      <c r="J147" s="43">
        <v>15</v>
      </c>
      <c r="K147" s="43">
        <v>0</v>
      </c>
      <c r="L147" s="43">
        <v>1.7</v>
      </c>
      <c r="M147" s="43">
        <v>30</v>
      </c>
      <c r="N147" s="43">
        <v>51</v>
      </c>
      <c r="O147" s="43">
        <v>24</v>
      </c>
      <c r="P147" s="43">
        <v>0.9</v>
      </c>
    </row>
    <row r="148" spans="1:16" ht="18" customHeight="1">
      <c r="A148" s="41">
        <v>5</v>
      </c>
      <c r="B148" s="61" t="s">
        <v>175</v>
      </c>
      <c r="C148" s="26" t="s">
        <v>54</v>
      </c>
      <c r="D148" s="62">
        <v>200</v>
      </c>
      <c r="E148" s="43">
        <v>0.57999999999999996</v>
      </c>
      <c r="F148" s="43">
        <v>0.06</v>
      </c>
      <c r="G148" s="43">
        <v>30.2</v>
      </c>
      <c r="H148" s="43">
        <v>123.66</v>
      </c>
      <c r="I148" s="43">
        <v>0</v>
      </c>
      <c r="J148" s="43">
        <v>1.1000000000000001</v>
      </c>
      <c r="K148" s="43">
        <v>0</v>
      </c>
      <c r="L148" s="43">
        <v>0.18</v>
      </c>
      <c r="M148" s="43">
        <v>15.7</v>
      </c>
      <c r="N148" s="43">
        <v>16.32</v>
      </c>
      <c r="O148" s="43">
        <v>3.36</v>
      </c>
      <c r="P148" s="43">
        <v>0.38</v>
      </c>
    </row>
    <row r="149" spans="1:16" ht="18" customHeight="1">
      <c r="A149" s="41">
        <v>5</v>
      </c>
      <c r="B149" s="61" t="s">
        <v>60</v>
      </c>
      <c r="C149" s="26" t="s">
        <v>20</v>
      </c>
      <c r="D149" s="62">
        <v>40</v>
      </c>
      <c r="E149" s="43">
        <v>3.0666666666666664</v>
      </c>
      <c r="F149" s="43">
        <v>0.26666666666666672</v>
      </c>
      <c r="G149" s="43">
        <v>19.733333333333334</v>
      </c>
      <c r="H149" s="43">
        <v>93.6</v>
      </c>
      <c r="I149" s="43">
        <v>0</v>
      </c>
      <c r="J149" s="43">
        <v>0</v>
      </c>
      <c r="K149" s="43">
        <v>0</v>
      </c>
      <c r="L149" s="43">
        <v>0.4</v>
      </c>
      <c r="M149" s="43">
        <v>8</v>
      </c>
      <c r="N149" s="43">
        <v>26</v>
      </c>
      <c r="O149" s="43">
        <v>5.6000000000000014</v>
      </c>
      <c r="P149" s="43">
        <v>0.4</v>
      </c>
    </row>
    <row r="150" spans="1:16" ht="18" customHeight="1">
      <c r="A150" s="41">
        <v>5</v>
      </c>
      <c r="B150" s="61" t="s">
        <v>166</v>
      </c>
      <c r="C150" s="26" t="s">
        <v>21</v>
      </c>
      <c r="D150" s="62">
        <v>50</v>
      </c>
      <c r="E150" s="43">
        <v>3.25</v>
      </c>
      <c r="F150" s="43">
        <v>0.625</v>
      </c>
      <c r="G150" s="43">
        <v>19.75</v>
      </c>
      <c r="H150" s="43">
        <v>97.625</v>
      </c>
      <c r="I150" s="43">
        <v>0.125</v>
      </c>
      <c r="J150" s="43">
        <v>0</v>
      </c>
      <c r="K150" s="43">
        <v>0</v>
      </c>
      <c r="L150" s="43">
        <v>0.75</v>
      </c>
      <c r="M150" s="43">
        <v>14.499999999999998</v>
      </c>
      <c r="N150" s="43">
        <v>75</v>
      </c>
      <c r="O150" s="43">
        <v>23.5</v>
      </c>
      <c r="P150" s="43">
        <v>2</v>
      </c>
    </row>
    <row r="151" spans="1:16" ht="13.15" customHeight="1">
      <c r="A151" s="41">
        <v>5</v>
      </c>
      <c r="B151" s="61"/>
      <c r="C151" s="61" t="s">
        <v>18</v>
      </c>
      <c r="D151" s="62"/>
      <c r="E151" s="71">
        <v>33.846666666666664</v>
      </c>
      <c r="F151" s="65">
        <v>34.07866666666667</v>
      </c>
      <c r="G151" s="71">
        <v>160.36533333333335</v>
      </c>
      <c r="H151" s="71">
        <v>1083.556</v>
      </c>
      <c r="I151" s="71">
        <v>0.27549999999999997</v>
      </c>
      <c r="J151" s="71">
        <v>49.012500000000003</v>
      </c>
      <c r="K151" s="71">
        <v>30.02</v>
      </c>
      <c r="L151" s="71">
        <v>10.705500000000001</v>
      </c>
      <c r="M151" s="71">
        <v>194.54599999999999</v>
      </c>
      <c r="N151" s="71">
        <v>466.88549999999998</v>
      </c>
      <c r="O151" s="71">
        <v>328.17800000000005</v>
      </c>
      <c r="P151" s="71">
        <v>10.725000000000001</v>
      </c>
    </row>
    <row r="152" spans="1:16" ht="13.9" customHeight="1">
      <c r="A152" s="41">
        <v>5</v>
      </c>
      <c r="B152" s="90" t="s">
        <v>22</v>
      </c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1:16" ht="30" customHeight="1">
      <c r="A153" s="41">
        <v>5</v>
      </c>
      <c r="B153" s="61" t="s">
        <v>179</v>
      </c>
      <c r="C153" s="26" t="s">
        <v>208</v>
      </c>
      <c r="D153" s="70" t="s">
        <v>257</v>
      </c>
      <c r="E153" s="43">
        <v>6.9160000000000004</v>
      </c>
      <c r="F153" s="43">
        <v>5.4039999999999999</v>
      </c>
      <c r="G153" s="43">
        <v>25.76</v>
      </c>
      <c r="H153" s="43">
        <v>179.34</v>
      </c>
      <c r="I153" s="43">
        <v>9.8000000000000004E-2</v>
      </c>
      <c r="J153" s="43">
        <v>1.6239999999999997</v>
      </c>
      <c r="K153" s="43">
        <v>5.6000000000000008E-2</v>
      </c>
      <c r="L153" s="43">
        <v>1.8340000000000001</v>
      </c>
      <c r="M153" s="43">
        <v>67.2</v>
      </c>
      <c r="N153" s="43">
        <v>85.82</v>
      </c>
      <c r="O153" s="43">
        <v>20.3</v>
      </c>
      <c r="P153" s="43">
        <v>24.57</v>
      </c>
    </row>
    <row r="154" spans="1:16" ht="15.6" customHeight="1">
      <c r="A154" s="41">
        <v>5</v>
      </c>
      <c r="B154" s="61" t="s">
        <v>177</v>
      </c>
      <c r="C154" s="26" t="s">
        <v>59</v>
      </c>
      <c r="D154" s="70">
        <v>200</v>
      </c>
      <c r="E154" s="43">
        <v>0.66</v>
      </c>
      <c r="F154" s="43">
        <v>0.1</v>
      </c>
      <c r="G154" s="43">
        <v>28.02</v>
      </c>
      <c r="H154" s="43">
        <v>109.48</v>
      </c>
      <c r="I154" s="43">
        <v>0</v>
      </c>
      <c r="J154" s="43">
        <v>0.02</v>
      </c>
      <c r="K154" s="43">
        <v>0.68</v>
      </c>
      <c r="L154" s="43">
        <v>0.5</v>
      </c>
      <c r="M154" s="43">
        <v>32.479999999999997</v>
      </c>
      <c r="N154" s="43">
        <v>17.46</v>
      </c>
      <c r="O154" s="43">
        <v>23.44</v>
      </c>
      <c r="P154" s="43">
        <v>0.7</v>
      </c>
    </row>
    <row r="155" spans="1:16" ht="13.9" customHeight="1">
      <c r="A155" s="41">
        <v>5</v>
      </c>
      <c r="B155" s="61"/>
      <c r="C155" s="61" t="s">
        <v>18</v>
      </c>
      <c r="D155" s="62"/>
      <c r="E155" s="61">
        <v>7.5760000000000005</v>
      </c>
      <c r="F155" s="69">
        <v>5.5039999999999996</v>
      </c>
      <c r="G155" s="69">
        <v>53.78</v>
      </c>
      <c r="H155" s="69">
        <v>288.82</v>
      </c>
      <c r="I155" s="69">
        <v>9.8000000000000004E-2</v>
      </c>
      <c r="J155" s="69">
        <v>1.6439999999999997</v>
      </c>
      <c r="K155" s="69">
        <v>0.7360000000000001</v>
      </c>
      <c r="L155" s="69">
        <v>2.3340000000000001</v>
      </c>
      <c r="M155" s="69">
        <v>99.68</v>
      </c>
      <c r="N155" s="69">
        <v>103.28</v>
      </c>
      <c r="O155" s="69">
        <v>43.74</v>
      </c>
      <c r="P155" s="69">
        <v>25.27</v>
      </c>
    </row>
    <row r="156" spans="1:16" ht="14.45" customHeight="1">
      <c r="A156" s="41">
        <v>5</v>
      </c>
      <c r="B156" s="61"/>
      <c r="C156" s="61" t="s">
        <v>29</v>
      </c>
      <c r="D156" s="62"/>
      <c r="E156" s="61">
        <v>61.04666666666666</v>
      </c>
      <c r="F156" s="61">
        <v>61.288666666666664</v>
      </c>
      <c r="G156" s="61">
        <v>279.28333333333336</v>
      </c>
      <c r="H156" s="61">
        <v>1906.778</v>
      </c>
      <c r="I156" s="61">
        <v>0.60249999999999992</v>
      </c>
      <c r="J156" s="61">
        <v>56.168500000000002</v>
      </c>
      <c r="K156" s="61">
        <v>30.916</v>
      </c>
      <c r="L156" s="61">
        <v>17.7315</v>
      </c>
      <c r="M156" s="61">
        <v>729.71</v>
      </c>
      <c r="N156" s="61">
        <v>1008.5654999999999</v>
      </c>
      <c r="O156" s="61">
        <v>435.39000000000004</v>
      </c>
      <c r="P156" s="61">
        <v>38.023000000000003</v>
      </c>
    </row>
    <row r="157" spans="1:16" s="36" customFormat="1" ht="20.100000000000001" customHeight="1">
      <c r="B157" s="44"/>
      <c r="C157" s="44"/>
      <c r="D157" s="45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</row>
    <row r="158" spans="1:16" s="36" customFormat="1" ht="20.100000000000001" customHeight="1">
      <c r="B158" s="37" t="s">
        <v>155</v>
      </c>
      <c r="C158" s="38"/>
      <c r="D158" s="45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</row>
    <row r="159" spans="1:16" s="36" customFormat="1" ht="20.100000000000001" customHeight="1">
      <c r="B159" s="37" t="s">
        <v>156</v>
      </c>
      <c r="C159" s="38"/>
      <c r="D159" s="45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</row>
    <row r="160" spans="1:16" s="36" customFormat="1" ht="20.100000000000001" customHeight="1">
      <c r="B160" s="37" t="s">
        <v>302</v>
      </c>
      <c r="C160" s="38"/>
      <c r="D160" s="45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</row>
    <row r="161" spans="1:16" s="36" customFormat="1" ht="20.100000000000001" hidden="1" customHeight="1">
      <c r="B161" s="44"/>
      <c r="C161" s="44"/>
      <c r="D161" s="45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</row>
    <row r="162" spans="1:16" s="36" customFormat="1" ht="35.25" customHeight="1">
      <c r="B162" s="92" t="s">
        <v>0</v>
      </c>
      <c r="C162" s="92" t="s">
        <v>1</v>
      </c>
      <c r="D162" s="93" t="s">
        <v>2</v>
      </c>
      <c r="E162" s="90" t="s">
        <v>3</v>
      </c>
      <c r="F162" s="90"/>
      <c r="G162" s="90"/>
      <c r="H162" s="90" t="s">
        <v>4</v>
      </c>
      <c r="I162" s="90" t="s">
        <v>5</v>
      </c>
      <c r="J162" s="90"/>
      <c r="K162" s="90"/>
      <c r="L162" s="90"/>
      <c r="M162" s="90" t="s">
        <v>6</v>
      </c>
      <c r="N162" s="90"/>
      <c r="O162" s="90"/>
      <c r="P162" s="90"/>
    </row>
    <row r="163" spans="1:16" s="36" customFormat="1" ht="27.6" customHeight="1">
      <c r="B163" s="92"/>
      <c r="C163" s="92"/>
      <c r="D163" s="93"/>
      <c r="E163" s="61" t="s">
        <v>7</v>
      </c>
      <c r="F163" s="61" t="s">
        <v>8</v>
      </c>
      <c r="G163" s="61" t="s">
        <v>9</v>
      </c>
      <c r="H163" s="90"/>
      <c r="I163" s="61" t="s">
        <v>150</v>
      </c>
      <c r="J163" s="61" t="s">
        <v>10</v>
      </c>
      <c r="K163" s="61" t="s">
        <v>11</v>
      </c>
      <c r="L163" s="61" t="s">
        <v>12</v>
      </c>
      <c r="M163" s="61" t="s">
        <v>13</v>
      </c>
      <c r="N163" s="61" t="s">
        <v>14</v>
      </c>
      <c r="O163" s="61" t="s">
        <v>15</v>
      </c>
      <c r="P163" s="61" t="s">
        <v>16</v>
      </c>
    </row>
    <row r="164" spans="1:16" ht="15" customHeight="1">
      <c r="A164" s="41">
        <v>6</v>
      </c>
      <c r="B164" s="90" t="s">
        <v>17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1:16" ht="30.75" customHeight="1">
      <c r="A165" s="41">
        <v>6</v>
      </c>
      <c r="B165" s="60" t="s">
        <v>199</v>
      </c>
      <c r="C165" s="26" t="s">
        <v>247</v>
      </c>
      <c r="D165" s="62" t="s">
        <v>268</v>
      </c>
      <c r="E165" s="42">
        <v>11.04</v>
      </c>
      <c r="F165" s="42">
        <v>13.824999999999999</v>
      </c>
      <c r="G165" s="42">
        <v>30.865000000000006</v>
      </c>
      <c r="H165" s="42">
        <v>292.05</v>
      </c>
      <c r="I165" s="42">
        <v>8.0500000000000002E-2</v>
      </c>
      <c r="J165" s="42">
        <v>1.1200000000000003</v>
      </c>
      <c r="K165" s="42">
        <v>8.0000000000000016E-2</v>
      </c>
      <c r="L165" s="42">
        <v>61.77</v>
      </c>
      <c r="M165" s="42">
        <v>128.6</v>
      </c>
      <c r="N165" s="42">
        <v>114.10000000000002</v>
      </c>
      <c r="O165" s="42">
        <v>19.399999999999999</v>
      </c>
      <c r="P165" s="42">
        <v>0.41000000000000009</v>
      </c>
    </row>
    <row r="166" spans="1:16" ht="19.149999999999999" customHeight="1">
      <c r="B166" s="60"/>
      <c r="C166" s="26" t="s">
        <v>206</v>
      </c>
      <c r="D166" s="70">
        <v>60</v>
      </c>
      <c r="E166" s="42">
        <v>4.2</v>
      </c>
      <c r="F166" s="78">
        <v>4.5</v>
      </c>
      <c r="G166" s="78">
        <v>20.94</v>
      </c>
      <c r="H166" s="78">
        <v>141.06</v>
      </c>
      <c r="I166" s="78">
        <v>2.4E-2</v>
      </c>
      <c r="J166" s="78">
        <v>5.3999999999999992E-2</v>
      </c>
      <c r="K166" s="78">
        <v>0.06</v>
      </c>
      <c r="L166" s="78">
        <v>2.52</v>
      </c>
      <c r="M166" s="78">
        <v>18.420000000000002</v>
      </c>
      <c r="N166" s="78">
        <v>34.26</v>
      </c>
      <c r="O166" s="78">
        <v>3.84</v>
      </c>
      <c r="P166" s="78">
        <v>0.42</v>
      </c>
    </row>
    <row r="167" spans="1:16" ht="19.149999999999999" customHeight="1">
      <c r="B167" s="60"/>
      <c r="C167" s="77" t="s">
        <v>303</v>
      </c>
      <c r="D167" s="83">
        <v>100</v>
      </c>
      <c r="E167" s="78">
        <v>2.7</v>
      </c>
      <c r="F167" s="78">
        <v>3</v>
      </c>
      <c r="G167" s="78">
        <v>17</v>
      </c>
      <c r="H167" s="78">
        <v>105.8</v>
      </c>
      <c r="I167" s="78">
        <v>0.1</v>
      </c>
      <c r="J167" s="78">
        <v>1.4</v>
      </c>
      <c r="K167" s="78">
        <v>0.4</v>
      </c>
      <c r="L167" s="78">
        <v>0.1</v>
      </c>
      <c r="M167" s="78">
        <v>240</v>
      </c>
      <c r="N167" s="78">
        <v>165</v>
      </c>
      <c r="O167" s="78">
        <v>28</v>
      </c>
      <c r="P167" s="78">
        <v>0.2</v>
      </c>
    </row>
    <row r="168" spans="1:16" ht="18" customHeight="1">
      <c r="A168" s="41">
        <v>6</v>
      </c>
      <c r="B168" s="61" t="s">
        <v>292</v>
      </c>
      <c r="C168" s="26" t="s">
        <v>26</v>
      </c>
      <c r="D168" s="62" t="s">
        <v>118</v>
      </c>
      <c r="E168" s="78">
        <v>0.08</v>
      </c>
      <c r="F168" s="78">
        <v>0.02</v>
      </c>
      <c r="G168" s="78">
        <v>15</v>
      </c>
      <c r="H168" s="78">
        <v>60.5</v>
      </c>
      <c r="I168" s="78">
        <v>0</v>
      </c>
      <c r="J168" s="78">
        <v>0</v>
      </c>
      <c r="K168" s="78">
        <v>0.04</v>
      </c>
      <c r="L168" s="78">
        <v>0</v>
      </c>
      <c r="M168" s="78">
        <v>11.1</v>
      </c>
      <c r="N168" s="78">
        <v>1.4</v>
      </c>
      <c r="O168" s="78">
        <v>2.8</v>
      </c>
      <c r="P168" s="78">
        <v>0.28000000000000003</v>
      </c>
    </row>
    <row r="169" spans="1:16" ht="13.9" customHeight="1">
      <c r="A169" s="41">
        <v>6</v>
      </c>
      <c r="B169" s="61"/>
      <c r="C169" s="61" t="s">
        <v>18</v>
      </c>
      <c r="D169" s="50"/>
      <c r="E169" s="61">
        <v>18.019999999999996</v>
      </c>
      <c r="F169" s="61">
        <v>21.344999999999999</v>
      </c>
      <c r="G169" s="61">
        <v>83.805000000000007</v>
      </c>
      <c r="H169" s="61">
        <v>599.41</v>
      </c>
      <c r="I169" s="61">
        <v>0.20450000000000002</v>
      </c>
      <c r="J169" s="61">
        <v>2.5740000000000003</v>
      </c>
      <c r="K169" s="61">
        <v>0.58000000000000007</v>
      </c>
      <c r="L169" s="61">
        <v>64.39</v>
      </c>
      <c r="M169" s="61">
        <v>398.12</v>
      </c>
      <c r="N169" s="61">
        <v>314.76</v>
      </c>
      <c r="O169" s="61">
        <v>54.039999999999992</v>
      </c>
      <c r="P169" s="61">
        <v>1.31</v>
      </c>
    </row>
    <row r="170" spans="1:16" ht="16.149999999999999" customHeight="1">
      <c r="A170" s="41">
        <v>6</v>
      </c>
      <c r="B170" s="94" t="s">
        <v>19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</row>
    <row r="171" spans="1:16" ht="16.899999999999999" customHeight="1">
      <c r="A171" s="41">
        <v>6</v>
      </c>
      <c r="B171" s="51" t="s">
        <v>162</v>
      </c>
      <c r="C171" s="52" t="s">
        <v>204</v>
      </c>
      <c r="D171" s="53">
        <v>100</v>
      </c>
      <c r="E171" s="43">
        <v>0.8</v>
      </c>
      <c r="F171" s="43">
        <v>0.1</v>
      </c>
      <c r="G171" s="43">
        <v>2.5</v>
      </c>
      <c r="H171" s="43">
        <v>14.1</v>
      </c>
      <c r="I171" s="43">
        <v>0</v>
      </c>
      <c r="J171" s="43">
        <v>10</v>
      </c>
      <c r="K171" s="43">
        <v>0</v>
      </c>
      <c r="L171" s="43">
        <v>0</v>
      </c>
      <c r="M171" s="43">
        <v>23.3</v>
      </c>
      <c r="N171" s="43">
        <v>41.6</v>
      </c>
      <c r="O171" s="43">
        <v>14</v>
      </c>
      <c r="P171" s="43">
        <v>0.6</v>
      </c>
    </row>
    <row r="172" spans="1:16" ht="16.149999999999999" customHeight="1">
      <c r="B172" s="51" t="s">
        <v>161</v>
      </c>
      <c r="C172" s="52" t="s">
        <v>215</v>
      </c>
      <c r="D172" s="53">
        <v>100</v>
      </c>
      <c r="E172" s="43">
        <v>0.8</v>
      </c>
      <c r="F172" s="43">
        <v>0.1</v>
      </c>
      <c r="G172" s="43">
        <v>1.7</v>
      </c>
      <c r="H172" s="43">
        <v>10.9</v>
      </c>
      <c r="I172" s="43">
        <v>0.02</v>
      </c>
      <c r="J172" s="43">
        <v>5</v>
      </c>
      <c r="K172" s="43">
        <v>0</v>
      </c>
      <c r="L172" s="43">
        <v>0.1</v>
      </c>
      <c r="M172" s="43">
        <v>23</v>
      </c>
      <c r="N172" s="43">
        <v>24</v>
      </c>
      <c r="O172" s="43">
        <v>14</v>
      </c>
      <c r="P172" s="43">
        <v>0.6</v>
      </c>
    </row>
    <row r="173" spans="1:16" ht="14.45" customHeight="1">
      <c r="B173" s="51"/>
      <c r="C173" s="52" t="s">
        <v>100</v>
      </c>
      <c r="D173" s="53"/>
      <c r="E173" s="43">
        <v>0.8</v>
      </c>
      <c r="F173" s="43">
        <v>0.1</v>
      </c>
      <c r="G173" s="43">
        <v>2.1</v>
      </c>
      <c r="H173" s="43">
        <v>12.5</v>
      </c>
      <c r="I173" s="43">
        <v>0.01</v>
      </c>
      <c r="J173" s="43">
        <v>7.5</v>
      </c>
      <c r="K173" s="43">
        <v>0</v>
      </c>
      <c r="L173" s="43">
        <v>0.05</v>
      </c>
      <c r="M173" s="43">
        <v>23.15</v>
      </c>
      <c r="N173" s="43">
        <v>32.799999999999997</v>
      </c>
      <c r="O173" s="43">
        <v>14</v>
      </c>
      <c r="P173" s="43">
        <v>0.6</v>
      </c>
    </row>
    <row r="174" spans="1:16" ht="16.149999999999999" customHeight="1">
      <c r="B174" s="51" t="s">
        <v>56</v>
      </c>
      <c r="C174" s="52" t="s">
        <v>225</v>
      </c>
      <c r="D174" s="53" t="s">
        <v>272</v>
      </c>
      <c r="E174" s="43">
        <v>5.5844999999999994</v>
      </c>
      <c r="F174" s="43">
        <v>5.3754</v>
      </c>
      <c r="G174" s="43">
        <v>16.8657</v>
      </c>
      <c r="H174" s="43">
        <v>138.17940000000002</v>
      </c>
      <c r="I174" s="43">
        <v>0</v>
      </c>
      <c r="J174" s="43">
        <v>0.23204999999999998</v>
      </c>
      <c r="K174" s="43">
        <v>5.9414999999999996</v>
      </c>
      <c r="L174" s="43">
        <v>2.4735</v>
      </c>
      <c r="M174" s="43">
        <v>43.528500000000001</v>
      </c>
      <c r="N174" s="43">
        <v>36.286500000000004</v>
      </c>
      <c r="O174" s="43">
        <v>89.861999999999995</v>
      </c>
      <c r="P174" s="43">
        <v>2.0909999999999997</v>
      </c>
    </row>
    <row r="175" spans="1:16" ht="15.6" customHeight="1">
      <c r="B175" s="51" t="s">
        <v>198</v>
      </c>
      <c r="C175" s="52" t="s">
        <v>183</v>
      </c>
      <c r="D175" s="53" t="s">
        <v>273</v>
      </c>
      <c r="E175" s="43">
        <v>16</v>
      </c>
      <c r="F175" s="43">
        <v>24.8</v>
      </c>
      <c r="G175" s="43">
        <v>26.4</v>
      </c>
      <c r="H175" s="43">
        <v>392.80000000000007</v>
      </c>
      <c r="I175" s="43">
        <v>0</v>
      </c>
      <c r="J175" s="43">
        <v>0.6</v>
      </c>
      <c r="K175" s="43">
        <v>1.8</v>
      </c>
      <c r="L175" s="43">
        <v>3.6</v>
      </c>
      <c r="M175" s="43">
        <v>16.600000000000001</v>
      </c>
      <c r="N175" s="43">
        <v>52.8</v>
      </c>
      <c r="O175" s="43">
        <v>232.8</v>
      </c>
      <c r="P175" s="43">
        <v>2.4</v>
      </c>
    </row>
    <row r="176" spans="1:16" ht="18" customHeight="1">
      <c r="A176" s="41">
        <v>6</v>
      </c>
      <c r="B176" s="51" t="s">
        <v>177</v>
      </c>
      <c r="C176" s="52" t="s">
        <v>59</v>
      </c>
      <c r="D176" s="53">
        <v>200</v>
      </c>
      <c r="E176" s="43">
        <v>0.66</v>
      </c>
      <c r="F176" s="43">
        <v>0.1</v>
      </c>
      <c r="G176" s="43">
        <v>28.02</v>
      </c>
      <c r="H176" s="43">
        <v>109.48</v>
      </c>
      <c r="I176" s="43">
        <v>0</v>
      </c>
      <c r="J176" s="43">
        <v>0.02</v>
      </c>
      <c r="K176" s="43">
        <v>0.68</v>
      </c>
      <c r="L176" s="43">
        <v>0.5</v>
      </c>
      <c r="M176" s="43">
        <v>32.479999999999997</v>
      </c>
      <c r="N176" s="43">
        <v>17.46</v>
      </c>
      <c r="O176" s="43">
        <v>23.44</v>
      </c>
      <c r="P176" s="43">
        <v>0.7</v>
      </c>
    </row>
    <row r="177" spans="1:16" ht="18" customHeight="1">
      <c r="A177" s="41">
        <v>6</v>
      </c>
      <c r="B177" s="51" t="s">
        <v>60</v>
      </c>
      <c r="C177" s="52" t="s">
        <v>20</v>
      </c>
      <c r="D177" s="53">
        <v>40</v>
      </c>
      <c r="E177" s="43">
        <v>3.0666666666666664</v>
      </c>
      <c r="F177" s="43">
        <v>0.26666666666666672</v>
      </c>
      <c r="G177" s="43">
        <v>19.733333333333334</v>
      </c>
      <c r="H177" s="43">
        <v>93.6</v>
      </c>
      <c r="I177" s="43">
        <v>0</v>
      </c>
      <c r="J177" s="43">
        <v>0</v>
      </c>
      <c r="K177" s="43">
        <v>0</v>
      </c>
      <c r="L177" s="43">
        <v>0.4</v>
      </c>
      <c r="M177" s="43">
        <v>8</v>
      </c>
      <c r="N177" s="43">
        <v>26</v>
      </c>
      <c r="O177" s="43">
        <v>5.6000000000000014</v>
      </c>
      <c r="P177" s="43">
        <v>0.4</v>
      </c>
    </row>
    <row r="178" spans="1:16" ht="18" customHeight="1">
      <c r="A178" s="41">
        <v>6</v>
      </c>
      <c r="B178" s="51" t="s">
        <v>166</v>
      </c>
      <c r="C178" s="52" t="s">
        <v>21</v>
      </c>
      <c r="D178" s="53">
        <v>50</v>
      </c>
      <c r="E178" s="43">
        <v>3.25</v>
      </c>
      <c r="F178" s="43">
        <v>0.625</v>
      </c>
      <c r="G178" s="43">
        <v>19.75</v>
      </c>
      <c r="H178" s="43">
        <v>97.625</v>
      </c>
      <c r="I178" s="43">
        <v>0.125</v>
      </c>
      <c r="J178" s="43">
        <v>0</v>
      </c>
      <c r="K178" s="43">
        <v>0</v>
      </c>
      <c r="L178" s="43">
        <v>0.75</v>
      </c>
      <c r="M178" s="43">
        <v>14.499999999999998</v>
      </c>
      <c r="N178" s="43">
        <v>75</v>
      </c>
      <c r="O178" s="43">
        <v>23.5</v>
      </c>
      <c r="P178" s="43">
        <v>2</v>
      </c>
    </row>
    <row r="179" spans="1:16" ht="18" customHeight="1">
      <c r="A179" s="41">
        <v>6</v>
      </c>
      <c r="B179" s="61"/>
      <c r="C179" s="61" t="s">
        <v>18</v>
      </c>
      <c r="D179" s="62"/>
      <c r="E179" s="61">
        <v>29.361166666666666</v>
      </c>
      <c r="F179" s="69">
        <v>31.267066666666668</v>
      </c>
      <c r="G179" s="69">
        <v>112.86903333333333</v>
      </c>
      <c r="H179" s="69">
        <v>844.1844000000001</v>
      </c>
      <c r="I179" s="69">
        <v>0.13500000000000001</v>
      </c>
      <c r="J179" s="69">
        <v>8.3520500000000002</v>
      </c>
      <c r="K179" s="69">
        <v>8.4215</v>
      </c>
      <c r="L179" s="69">
        <v>7.7735000000000003</v>
      </c>
      <c r="M179" s="69">
        <v>138.2585</v>
      </c>
      <c r="N179" s="69">
        <v>240.34649999999999</v>
      </c>
      <c r="O179" s="69">
        <v>389.20200000000006</v>
      </c>
      <c r="P179" s="69">
        <v>8.1909999999999989</v>
      </c>
    </row>
    <row r="180" spans="1:16" ht="14.45" customHeight="1">
      <c r="A180" s="41">
        <v>6</v>
      </c>
      <c r="B180" s="90" t="s">
        <v>22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</row>
    <row r="181" spans="1:16" ht="14.45" customHeight="1">
      <c r="B181" s="69" t="s">
        <v>221</v>
      </c>
      <c r="C181" s="26" t="s">
        <v>296</v>
      </c>
      <c r="D181" s="53" t="s">
        <v>257</v>
      </c>
      <c r="E181" s="42">
        <v>6.1319999999999997</v>
      </c>
      <c r="F181" s="42">
        <v>15.834000000000001</v>
      </c>
      <c r="G181" s="42">
        <v>38.135999999999996</v>
      </c>
      <c r="H181" s="42">
        <v>348.6</v>
      </c>
      <c r="I181" s="42">
        <v>0.252</v>
      </c>
      <c r="J181" s="42">
        <v>7.875</v>
      </c>
      <c r="K181" s="42">
        <v>44.1</v>
      </c>
      <c r="L181" s="42">
        <v>5.1029999999999998</v>
      </c>
      <c r="M181" s="42">
        <v>48.258000000000003</v>
      </c>
      <c r="N181" s="42">
        <v>169.34400000000002</v>
      </c>
      <c r="O181" s="42">
        <v>56.091000000000001</v>
      </c>
      <c r="P181" s="42">
        <v>1.7010000000000003</v>
      </c>
    </row>
    <row r="182" spans="1:16" ht="14.45" customHeight="1">
      <c r="B182" s="61" t="s">
        <v>165</v>
      </c>
      <c r="C182" s="26" t="s">
        <v>57</v>
      </c>
      <c r="D182" s="53">
        <v>200</v>
      </c>
      <c r="E182" s="42">
        <v>0.28000000000000003</v>
      </c>
      <c r="F182" s="42">
        <v>0.1</v>
      </c>
      <c r="G182" s="42">
        <v>32.880000000000003</v>
      </c>
      <c r="H182" s="42">
        <v>133.54000000000002</v>
      </c>
      <c r="I182" s="42">
        <v>0</v>
      </c>
      <c r="J182" s="42">
        <v>0</v>
      </c>
      <c r="K182" s="42">
        <v>19.3</v>
      </c>
      <c r="L182" s="42">
        <v>0.16</v>
      </c>
      <c r="M182" s="42">
        <v>13.78</v>
      </c>
      <c r="N182" s="42">
        <v>5.78</v>
      </c>
      <c r="O182" s="42">
        <v>7.38</v>
      </c>
      <c r="P182" s="42">
        <v>0.48</v>
      </c>
    </row>
    <row r="183" spans="1:16" ht="18" customHeight="1">
      <c r="A183" s="41">
        <v>6</v>
      </c>
      <c r="B183" s="61"/>
      <c r="C183" s="61" t="s">
        <v>18</v>
      </c>
      <c r="D183" s="62"/>
      <c r="E183" s="61">
        <v>6.4119999999999999</v>
      </c>
      <c r="F183" s="69">
        <v>15.934000000000001</v>
      </c>
      <c r="G183" s="69">
        <v>71.015999999999991</v>
      </c>
      <c r="H183" s="69">
        <v>482.14000000000004</v>
      </c>
      <c r="I183" s="69">
        <v>0.252</v>
      </c>
      <c r="J183" s="69">
        <v>7.875</v>
      </c>
      <c r="K183" s="69">
        <v>63.400000000000006</v>
      </c>
      <c r="L183" s="69">
        <v>5.2629999999999999</v>
      </c>
      <c r="M183" s="69">
        <v>62.038000000000004</v>
      </c>
      <c r="N183" s="69">
        <v>175.12400000000002</v>
      </c>
      <c r="O183" s="69">
        <v>63.471000000000004</v>
      </c>
      <c r="P183" s="69">
        <v>2.181</v>
      </c>
    </row>
    <row r="184" spans="1:16" ht="18" customHeight="1">
      <c r="A184" s="41">
        <v>6</v>
      </c>
      <c r="B184" s="61"/>
      <c r="C184" s="61" t="s">
        <v>30</v>
      </c>
      <c r="D184" s="62"/>
      <c r="E184" s="61">
        <v>53.793166666666657</v>
      </c>
      <c r="F184" s="69">
        <v>68.546066666666661</v>
      </c>
      <c r="G184" s="69">
        <v>267.6900333333333</v>
      </c>
      <c r="H184" s="69">
        <v>1925.7344000000001</v>
      </c>
      <c r="I184" s="69">
        <v>0.59150000000000003</v>
      </c>
      <c r="J184" s="69">
        <v>18.80105</v>
      </c>
      <c r="K184" s="69">
        <v>72.401499999999999</v>
      </c>
      <c r="L184" s="69">
        <v>77.426500000000004</v>
      </c>
      <c r="M184" s="69">
        <v>598.41650000000004</v>
      </c>
      <c r="N184" s="69">
        <v>730.23050000000001</v>
      </c>
      <c r="O184" s="69">
        <v>506.71300000000008</v>
      </c>
      <c r="P184" s="69">
        <v>11.681999999999999</v>
      </c>
    </row>
    <row r="185" spans="1:16" s="36" customFormat="1" ht="20.100000000000001" customHeight="1">
      <c r="B185" s="44"/>
      <c r="C185" s="44"/>
      <c r="D185" s="45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</row>
    <row r="186" spans="1:16" s="36" customFormat="1" ht="20.100000000000001" customHeight="1">
      <c r="B186" s="37" t="s">
        <v>157</v>
      </c>
      <c r="C186" s="38"/>
      <c r="D186" s="45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</row>
    <row r="187" spans="1:16" s="36" customFormat="1" ht="20.100000000000001" customHeight="1">
      <c r="B187" s="37" t="s">
        <v>156</v>
      </c>
      <c r="C187" s="38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</row>
    <row r="188" spans="1:16" s="36" customFormat="1" ht="20.100000000000001" customHeight="1">
      <c r="B188" s="37" t="s">
        <v>302</v>
      </c>
      <c r="C188" s="38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</row>
    <row r="189" spans="1:16" s="36" customFormat="1" ht="36.75" customHeight="1">
      <c r="B189" s="92" t="s">
        <v>0</v>
      </c>
      <c r="C189" s="92" t="s">
        <v>1</v>
      </c>
      <c r="D189" s="93" t="s">
        <v>2</v>
      </c>
      <c r="E189" s="90" t="s">
        <v>3</v>
      </c>
      <c r="F189" s="90"/>
      <c r="G189" s="90"/>
      <c r="H189" s="90" t="s">
        <v>4</v>
      </c>
      <c r="I189" s="90" t="s">
        <v>5</v>
      </c>
      <c r="J189" s="90"/>
      <c r="K189" s="90"/>
      <c r="L189" s="90"/>
      <c r="M189" s="90" t="s">
        <v>6</v>
      </c>
      <c r="N189" s="90"/>
      <c r="O189" s="90"/>
      <c r="P189" s="90"/>
    </row>
    <row r="190" spans="1:16" s="36" customFormat="1" ht="23.45" customHeight="1">
      <c r="B190" s="92"/>
      <c r="C190" s="92"/>
      <c r="D190" s="93"/>
      <c r="E190" s="61" t="s">
        <v>7</v>
      </c>
      <c r="F190" s="61" t="s">
        <v>8</v>
      </c>
      <c r="G190" s="61" t="s">
        <v>9</v>
      </c>
      <c r="H190" s="90"/>
      <c r="I190" s="61" t="s">
        <v>150</v>
      </c>
      <c r="J190" s="61" t="s">
        <v>10</v>
      </c>
      <c r="K190" s="61" t="s">
        <v>11</v>
      </c>
      <c r="L190" s="61" t="s">
        <v>12</v>
      </c>
      <c r="M190" s="61" t="s">
        <v>13</v>
      </c>
      <c r="N190" s="61" t="s">
        <v>14</v>
      </c>
      <c r="O190" s="61" t="s">
        <v>15</v>
      </c>
      <c r="P190" s="61" t="s">
        <v>16</v>
      </c>
    </row>
    <row r="191" spans="1:16" ht="18" customHeight="1">
      <c r="A191" s="41">
        <v>7</v>
      </c>
      <c r="B191" s="90" t="s">
        <v>17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1:16" ht="18" customHeight="1">
      <c r="A192" s="41">
        <v>7</v>
      </c>
      <c r="B192" s="61" t="s">
        <v>200</v>
      </c>
      <c r="C192" s="26" t="s">
        <v>114</v>
      </c>
      <c r="D192" s="62" t="s">
        <v>274</v>
      </c>
      <c r="E192" s="49">
        <v>14.015999999999998</v>
      </c>
      <c r="F192" s="49">
        <v>11.52</v>
      </c>
      <c r="G192" s="49">
        <v>33.28</v>
      </c>
      <c r="H192" s="49">
        <v>292.86400000000003</v>
      </c>
      <c r="I192" s="49">
        <v>4.8000000000000001E-2</v>
      </c>
      <c r="J192" s="49">
        <v>1.232</v>
      </c>
      <c r="K192" s="49">
        <v>6.4000000000000001E-2</v>
      </c>
      <c r="L192" s="49">
        <v>4.5599999999999996</v>
      </c>
      <c r="M192" s="49">
        <v>119.904</v>
      </c>
      <c r="N192" s="49">
        <v>168.4</v>
      </c>
      <c r="O192" s="49">
        <v>17.952000000000002</v>
      </c>
      <c r="P192" s="49">
        <v>0.70400000000000007</v>
      </c>
    </row>
    <row r="193" spans="1:16" ht="13.9" customHeight="1">
      <c r="A193" s="41">
        <v>7</v>
      </c>
      <c r="B193" s="69" t="s">
        <v>104</v>
      </c>
      <c r="C193" s="26" t="s">
        <v>24</v>
      </c>
      <c r="D193" s="62">
        <v>40</v>
      </c>
      <c r="E193" s="49">
        <v>2.4</v>
      </c>
      <c r="F193" s="49">
        <v>7.4999999999999997E-2</v>
      </c>
      <c r="G193" s="49">
        <v>15.9</v>
      </c>
      <c r="H193" s="49">
        <v>81</v>
      </c>
      <c r="I193" s="49">
        <v>3.3000000000000002E-2</v>
      </c>
      <c r="J193" s="49">
        <v>0</v>
      </c>
      <c r="K193" s="49">
        <v>0</v>
      </c>
      <c r="L193" s="49">
        <v>0.51</v>
      </c>
      <c r="M193" s="49">
        <v>5.7</v>
      </c>
      <c r="N193" s="49">
        <v>19.5</v>
      </c>
      <c r="O193" s="49">
        <v>3.9</v>
      </c>
      <c r="P193" s="49">
        <v>0.36</v>
      </c>
    </row>
    <row r="194" spans="1:16" ht="14.45" customHeight="1">
      <c r="B194" s="69" t="s">
        <v>210</v>
      </c>
      <c r="C194" s="26" t="s">
        <v>122</v>
      </c>
      <c r="D194" s="62">
        <v>20</v>
      </c>
      <c r="E194" s="49">
        <v>0.08</v>
      </c>
      <c r="F194" s="49">
        <v>7.25</v>
      </c>
      <c r="G194" s="49">
        <v>0.13</v>
      </c>
      <c r="H194" s="49">
        <v>66.099999999999994</v>
      </c>
      <c r="I194" s="49">
        <v>1E-3</v>
      </c>
      <c r="J194" s="49">
        <v>0</v>
      </c>
      <c r="K194" s="49">
        <v>0.04</v>
      </c>
      <c r="L194" s="49">
        <v>0.1</v>
      </c>
      <c r="M194" s="49">
        <v>2.4</v>
      </c>
      <c r="N194" s="49">
        <v>3</v>
      </c>
      <c r="O194" s="49">
        <v>0</v>
      </c>
      <c r="P194" s="49">
        <v>0.02</v>
      </c>
    </row>
    <row r="195" spans="1:16" ht="14.45" customHeight="1">
      <c r="A195" s="41">
        <v>7</v>
      </c>
      <c r="B195" s="69" t="s">
        <v>61</v>
      </c>
      <c r="C195" s="26" t="s">
        <v>55</v>
      </c>
      <c r="D195" s="62">
        <v>200</v>
      </c>
      <c r="E195" s="49">
        <v>4.08</v>
      </c>
      <c r="F195" s="49">
        <v>3.54</v>
      </c>
      <c r="G195" s="49">
        <v>17.579999999999998</v>
      </c>
      <c r="H195" s="49">
        <v>118.5</v>
      </c>
      <c r="I195" s="49">
        <v>0.06</v>
      </c>
      <c r="J195" s="49">
        <v>1.58</v>
      </c>
      <c r="K195" s="49">
        <v>0.02</v>
      </c>
      <c r="L195" s="49">
        <v>0</v>
      </c>
      <c r="M195" s="49">
        <v>152.22</v>
      </c>
      <c r="N195" s="49">
        <v>124.56</v>
      </c>
      <c r="O195" s="49">
        <v>21.34</v>
      </c>
      <c r="P195" s="49">
        <v>0.48</v>
      </c>
    </row>
    <row r="196" spans="1:16" ht="18" customHeight="1">
      <c r="A196" s="41">
        <v>7</v>
      </c>
      <c r="B196" s="61"/>
      <c r="C196" s="61" t="s">
        <v>18</v>
      </c>
      <c r="D196" s="62"/>
      <c r="E196" s="61">
        <v>20.575999999999993</v>
      </c>
      <c r="F196" s="69">
        <v>22.384999999999998</v>
      </c>
      <c r="G196" s="69">
        <v>66.89</v>
      </c>
      <c r="H196" s="69">
        <v>558.46400000000006</v>
      </c>
      <c r="I196" s="69">
        <v>0.14200000000000002</v>
      </c>
      <c r="J196" s="69">
        <v>2.8120000000000003</v>
      </c>
      <c r="K196" s="69">
        <v>0.12400000000000001</v>
      </c>
      <c r="L196" s="69">
        <v>5.169999999999999</v>
      </c>
      <c r="M196" s="69">
        <v>280.22399999999999</v>
      </c>
      <c r="N196" s="69">
        <v>315.46000000000004</v>
      </c>
      <c r="O196" s="69">
        <v>43.192</v>
      </c>
      <c r="P196" s="69">
        <v>1.5640000000000001</v>
      </c>
    </row>
    <row r="197" spans="1:16" ht="18" customHeight="1">
      <c r="A197" s="41">
        <v>7</v>
      </c>
      <c r="B197" s="90" t="s">
        <v>19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pans="1:16" ht="18" customHeight="1">
      <c r="A198" s="41">
        <v>7</v>
      </c>
      <c r="B198" s="61" t="s">
        <v>185</v>
      </c>
      <c r="C198" s="26" t="s">
        <v>232</v>
      </c>
      <c r="D198" s="62">
        <v>100</v>
      </c>
      <c r="E198" s="43">
        <v>1.5</v>
      </c>
      <c r="F198" s="43">
        <v>5.0999999999999996</v>
      </c>
      <c r="G198" s="43">
        <v>7.9</v>
      </c>
      <c r="H198" s="43">
        <v>83.5</v>
      </c>
      <c r="I198" s="43">
        <v>0</v>
      </c>
      <c r="J198" s="43">
        <v>33</v>
      </c>
      <c r="K198" s="43">
        <v>0</v>
      </c>
      <c r="L198" s="43">
        <v>3.9</v>
      </c>
      <c r="M198" s="43">
        <v>43.6</v>
      </c>
      <c r="N198" s="43">
        <v>35</v>
      </c>
      <c r="O198" s="43">
        <v>18.5</v>
      </c>
      <c r="P198" s="43">
        <v>0.6</v>
      </c>
    </row>
    <row r="199" spans="1:16" ht="14.45" customHeight="1">
      <c r="B199" s="61" t="s">
        <v>284</v>
      </c>
      <c r="C199" s="26" t="s">
        <v>239</v>
      </c>
      <c r="D199" s="62">
        <v>100</v>
      </c>
      <c r="E199" s="43">
        <v>1.41</v>
      </c>
      <c r="F199" s="43">
        <v>5.08</v>
      </c>
      <c r="G199" s="43">
        <v>9.02</v>
      </c>
      <c r="H199" s="43">
        <v>87.44</v>
      </c>
      <c r="I199" s="43">
        <v>0.03</v>
      </c>
      <c r="J199" s="43">
        <v>32.450000000000003</v>
      </c>
      <c r="K199" s="43">
        <v>0</v>
      </c>
      <c r="L199" s="43">
        <v>2.31</v>
      </c>
      <c r="M199" s="43">
        <v>37.369999999999997</v>
      </c>
      <c r="N199" s="43">
        <v>27.61</v>
      </c>
      <c r="O199" s="43">
        <v>15.16</v>
      </c>
      <c r="P199" s="43">
        <v>0.51</v>
      </c>
    </row>
    <row r="200" spans="1:16" ht="13.9" customHeight="1">
      <c r="B200" s="61"/>
      <c r="C200" s="26" t="s">
        <v>235</v>
      </c>
      <c r="D200" s="70">
        <v>100</v>
      </c>
      <c r="E200" s="43">
        <v>1.4550000000000001</v>
      </c>
      <c r="F200" s="43">
        <v>5.09</v>
      </c>
      <c r="G200" s="43">
        <v>8.4600000000000009</v>
      </c>
      <c r="H200" s="43">
        <v>85.47</v>
      </c>
      <c r="I200" s="43">
        <v>1.4999999999999999E-2</v>
      </c>
      <c r="J200" s="43">
        <v>32.725000000000001</v>
      </c>
      <c r="K200" s="43">
        <v>0</v>
      </c>
      <c r="L200" s="43">
        <v>3.105</v>
      </c>
      <c r="M200" s="43">
        <v>40.484999999999999</v>
      </c>
      <c r="N200" s="43">
        <v>31.305</v>
      </c>
      <c r="O200" s="43">
        <v>16.829999999999998</v>
      </c>
      <c r="P200" s="43">
        <v>0.55499999999999994</v>
      </c>
    </row>
    <row r="201" spans="1:16" ht="18" customHeight="1">
      <c r="B201" s="61" t="s">
        <v>286</v>
      </c>
      <c r="C201" s="26" t="s">
        <v>123</v>
      </c>
      <c r="D201" s="62">
        <v>250</v>
      </c>
      <c r="E201" s="43">
        <v>1.75</v>
      </c>
      <c r="F201" s="43">
        <v>7</v>
      </c>
      <c r="G201" s="43">
        <v>15.5</v>
      </c>
      <c r="H201" s="43">
        <v>132</v>
      </c>
      <c r="I201" s="43">
        <v>0.25</v>
      </c>
      <c r="J201" s="43">
        <v>10.25</v>
      </c>
      <c r="K201" s="43">
        <v>0</v>
      </c>
      <c r="L201" s="43">
        <v>1.75</v>
      </c>
      <c r="M201" s="43">
        <v>35</v>
      </c>
      <c r="N201" s="43">
        <v>49.25</v>
      </c>
      <c r="O201" s="43">
        <v>20.75</v>
      </c>
      <c r="P201" s="43">
        <v>1.5</v>
      </c>
    </row>
    <row r="202" spans="1:16" ht="18" customHeight="1">
      <c r="B202" s="61" t="s">
        <v>250</v>
      </c>
      <c r="C202" s="26" t="s">
        <v>249</v>
      </c>
      <c r="D202" s="62">
        <v>100</v>
      </c>
      <c r="E202" s="43">
        <v>12.8</v>
      </c>
      <c r="F202" s="43">
        <v>11</v>
      </c>
      <c r="G202" s="43">
        <v>11.6</v>
      </c>
      <c r="H202" s="43">
        <v>141.69999999999999</v>
      </c>
      <c r="I202" s="43">
        <v>0.02</v>
      </c>
      <c r="J202" s="43">
        <v>0.04</v>
      </c>
      <c r="K202" s="43">
        <v>0.8</v>
      </c>
      <c r="L202" s="43">
        <v>0</v>
      </c>
      <c r="M202" s="43">
        <v>16.8</v>
      </c>
      <c r="N202" s="43">
        <v>19</v>
      </c>
      <c r="O202" s="43">
        <v>111.8</v>
      </c>
      <c r="P202" s="43">
        <v>1.4</v>
      </c>
    </row>
    <row r="203" spans="1:16" ht="16.149999999999999" customHeight="1">
      <c r="B203" s="61" t="s">
        <v>197</v>
      </c>
      <c r="C203" s="26" t="s">
        <v>52</v>
      </c>
      <c r="D203" s="62">
        <v>180</v>
      </c>
      <c r="E203" s="43">
        <v>5.3460000000000001</v>
      </c>
      <c r="F203" s="43">
        <v>4.8600000000000003</v>
      </c>
      <c r="G203" s="43">
        <v>46.223999999999997</v>
      </c>
      <c r="H203" s="43">
        <v>250.02</v>
      </c>
      <c r="I203" s="43">
        <v>5.3999999999999992E-2</v>
      </c>
      <c r="J203" s="43">
        <v>0</v>
      </c>
      <c r="K203" s="43">
        <v>23.22</v>
      </c>
      <c r="L203" s="43">
        <v>0.70200000000000007</v>
      </c>
      <c r="M203" s="43">
        <v>23.814</v>
      </c>
      <c r="N203" s="43">
        <v>185.68799999999999</v>
      </c>
      <c r="O203" s="43">
        <v>22.77</v>
      </c>
      <c r="P203" s="43">
        <v>1.0619999999999998</v>
      </c>
    </row>
    <row r="204" spans="1:16" ht="13.9" customHeight="1">
      <c r="B204" s="60" t="s">
        <v>167</v>
      </c>
      <c r="C204" s="26" t="s">
        <v>49</v>
      </c>
      <c r="D204" s="62">
        <v>200</v>
      </c>
      <c r="E204" s="43">
        <v>0.16</v>
      </c>
      <c r="F204" s="43">
        <v>0.16</v>
      </c>
      <c r="G204" s="43">
        <v>19.88</v>
      </c>
      <c r="H204" s="43">
        <v>81.599999999999994</v>
      </c>
      <c r="I204" s="43">
        <v>0.02</v>
      </c>
      <c r="J204" s="43">
        <v>0.9</v>
      </c>
      <c r="K204" s="43">
        <v>0</v>
      </c>
      <c r="L204" s="43">
        <v>0.08</v>
      </c>
      <c r="M204" s="43">
        <v>13.94</v>
      </c>
      <c r="N204" s="43">
        <v>4.4000000000000004</v>
      </c>
      <c r="O204" s="43">
        <v>5.14</v>
      </c>
      <c r="P204" s="43">
        <v>0.93600000000000005</v>
      </c>
    </row>
    <row r="205" spans="1:16" ht="13.9" customHeight="1">
      <c r="B205" s="60"/>
      <c r="C205" s="77" t="s">
        <v>207</v>
      </c>
      <c r="D205" s="82">
        <v>150</v>
      </c>
      <c r="E205" s="43">
        <v>1.3999999999999997</v>
      </c>
      <c r="F205" s="43">
        <v>0.20000000000000004</v>
      </c>
      <c r="G205" s="43">
        <v>14.3</v>
      </c>
      <c r="H205" s="43">
        <v>64.599999999999994</v>
      </c>
      <c r="I205" s="43">
        <v>5.9999999999999991E-2</v>
      </c>
      <c r="J205" s="43">
        <v>15</v>
      </c>
      <c r="K205" s="43">
        <v>0</v>
      </c>
      <c r="L205" s="43">
        <v>1.7</v>
      </c>
      <c r="M205" s="43">
        <v>30</v>
      </c>
      <c r="N205" s="43">
        <v>51</v>
      </c>
      <c r="O205" s="43">
        <v>24</v>
      </c>
      <c r="P205" s="43">
        <v>0.9</v>
      </c>
    </row>
    <row r="206" spans="1:16" ht="15.6" customHeight="1">
      <c r="A206" s="41">
        <v>7</v>
      </c>
      <c r="B206" s="61" t="s">
        <v>60</v>
      </c>
      <c r="C206" s="26" t="s">
        <v>20</v>
      </c>
      <c r="D206" s="62">
        <v>40</v>
      </c>
      <c r="E206" s="43">
        <v>3.0666666666666664</v>
      </c>
      <c r="F206" s="43">
        <v>0.26666666666666672</v>
      </c>
      <c r="G206" s="43">
        <v>19.733333333333334</v>
      </c>
      <c r="H206" s="43">
        <v>93.6</v>
      </c>
      <c r="I206" s="43">
        <v>0</v>
      </c>
      <c r="J206" s="43">
        <v>0</v>
      </c>
      <c r="K206" s="43">
        <v>0</v>
      </c>
      <c r="L206" s="43">
        <v>0.4</v>
      </c>
      <c r="M206" s="43">
        <v>8</v>
      </c>
      <c r="N206" s="43">
        <v>26</v>
      </c>
      <c r="O206" s="43">
        <v>5.6000000000000014</v>
      </c>
      <c r="P206" s="43">
        <v>0.4</v>
      </c>
    </row>
    <row r="207" spans="1:16" ht="14.45" customHeight="1">
      <c r="A207" s="41">
        <v>7</v>
      </c>
      <c r="B207" s="61" t="s">
        <v>166</v>
      </c>
      <c r="C207" s="26" t="s">
        <v>21</v>
      </c>
      <c r="D207" s="62">
        <v>50</v>
      </c>
      <c r="E207" s="43">
        <v>3.25</v>
      </c>
      <c r="F207" s="43">
        <v>0.625</v>
      </c>
      <c r="G207" s="43">
        <v>19.75</v>
      </c>
      <c r="H207" s="43">
        <v>97.625</v>
      </c>
      <c r="I207" s="43">
        <v>0.125</v>
      </c>
      <c r="J207" s="43">
        <v>0</v>
      </c>
      <c r="K207" s="43">
        <v>0</v>
      </c>
      <c r="L207" s="43">
        <v>0.75</v>
      </c>
      <c r="M207" s="43">
        <v>14.499999999999998</v>
      </c>
      <c r="N207" s="43">
        <v>75</v>
      </c>
      <c r="O207" s="43">
        <v>23.5</v>
      </c>
      <c r="P207" s="43">
        <v>2</v>
      </c>
    </row>
    <row r="208" spans="1:16" ht="18" customHeight="1">
      <c r="A208" s="41">
        <v>7</v>
      </c>
      <c r="B208" s="61"/>
      <c r="C208" s="61" t="s">
        <v>18</v>
      </c>
      <c r="D208" s="62"/>
      <c r="E208" s="55">
        <v>29.227666666666668</v>
      </c>
      <c r="F208" s="66">
        <v>29.201666666666664</v>
      </c>
      <c r="G208" s="66">
        <v>155.44733333333332</v>
      </c>
      <c r="H208" s="66">
        <v>946.61500000000001</v>
      </c>
      <c r="I208" s="66">
        <v>0.54400000000000004</v>
      </c>
      <c r="J208" s="66">
        <v>58.914999999999999</v>
      </c>
      <c r="K208" s="66">
        <v>24.02</v>
      </c>
      <c r="L208" s="66">
        <v>8.4870000000000019</v>
      </c>
      <c r="M208" s="66">
        <v>182.53899999999999</v>
      </c>
      <c r="N208" s="66">
        <v>441.64299999999997</v>
      </c>
      <c r="O208" s="66">
        <v>230.39</v>
      </c>
      <c r="P208" s="66">
        <v>8.7530000000000001</v>
      </c>
    </row>
    <row r="209" spans="1:16" ht="18" customHeight="1">
      <c r="A209" s="41">
        <v>7</v>
      </c>
      <c r="B209" s="90" t="s">
        <v>22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</row>
    <row r="210" spans="1:16" ht="22.9" customHeight="1">
      <c r="A210" s="41">
        <v>7</v>
      </c>
      <c r="B210" s="61" t="s">
        <v>205</v>
      </c>
      <c r="C210" s="26" t="s">
        <v>50</v>
      </c>
      <c r="D210" s="62">
        <v>200</v>
      </c>
      <c r="E210" s="49">
        <v>11.205</v>
      </c>
      <c r="F210" s="49">
        <v>13.904999999999999</v>
      </c>
      <c r="G210" s="49">
        <v>2.835</v>
      </c>
      <c r="H210" s="49">
        <v>181.30500000000001</v>
      </c>
      <c r="I210" s="49">
        <v>0.10800000000000001</v>
      </c>
      <c r="J210" s="49">
        <v>0.54</v>
      </c>
      <c r="K210" s="49">
        <v>0.35100000000000003</v>
      </c>
      <c r="L210" s="49">
        <v>0.67500000000000004</v>
      </c>
      <c r="M210" s="49">
        <v>194.4</v>
      </c>
      <c r="N210" s="49">
        <v>363.15</v>
      </c>
      <c r="O210" s="49">
        <v>29.7</v>
      </c>
      <c r="P210" s="49">
        <v>3.78</v>
      </c>
    </row>
    <row r="211" spans="1:16" ht="30" customHeight="1">
      <c r="B211" s="61" t="s">
        <v>60</v>
      </c>
      <c r="C211" s="26" t="s">
        <v>20</v>
      </c>
      <c r="D211" s="62">
        <v>40</v>
      </c>
      <c r="E211" s="49">
        <v>2.2999999999999998</v>
      </c>
      <c r="F211" s="49">
        <v>0.20000000000000004</v>
      </c>
      <c r="G211" s="49">
        <v>14.8</v>
      </c>
      <c r="H211" s="49">
        <v>70.2</v>
      </c>
      <c r="I211" s="49">
        <v>0</v>
      </c>
      <c r="J211" s="49">
        <v>0</v>
      </c>
      <c r="K211" s="49">
        <v>0</v>
      </c>
      <c r="L211" s="49">
        <v>0.3</v>
      </c>
      <c r="M211" s="49">
        <v>6</v>
      </c>
      <c r="N211" s="49">
        <v>19.5</v>
      </c>
      <c r="O211" s="49">
        <v>4.2</v>
      </c>
      <c r="P211" s="49">
        <v>0.3</v>
      </c>
    </row>
    <row r="212" spans="1:16" ht="14.45" customHeight="1">
      <c r="B212" s="61" t="s">
        <v>292</v>
      </c>
      <c r="C212" s="54" t="s">
        <v>26</v>
      </c>
      <c r="D212" s="62" t="s">
        <v>118</v>
      </c>
      <c r="E212" s="49">
        <v>0.08</v>
      </c>
      <c r="F212" s="49">
        <v>0.02</v>
      </c>
      <c r="G212" s="49">
        <v>15</v>
      </c>
      <c r="H212" s="49">
        <v>60.5</v>
      </c>
      <c r="I212" s="49">
        <v>0</v>
      </c>
      <c r="J212" s="49">
        <v>0</v>
      </c>
      <c r="K212" s="49">
        <v>0.04</v>
      </c>
      <c r="L212" s="49">
        <v>0</v>
      </c>
      <c r="M212" s="49">
        <v>11.1</v>
      </c>
      <c r="N212" s="49">
        <v>1.4</v>
      </c>
      <c r="O212" s="49">
        <v>2.8</v>
      </c>
      <c r="P212" s="49">
        <v>0.28000000000000003</v>
      </c>
    </row>
    <row r="213" spans="1:16" ht="14.45" customHeight="1">
      <c r="A213" s="41">
        <v>7</v>
      </c>
      <c r="B213" s="61"/>
      <c r="C213" s="61" t="s">
        <v>18</v>
      </c>
      <c r="D213" s="62"/>
      <c r="E213" s="61">
        <v>13.584999999999999</v>
      </c>
      <c r="F213" s="69">
        <v>14.124999999999998</v>
      </c>
      <c r="G213" s="69">
        <v>32.635000000000005</v>
      </c>
      <c r="H213" s="69">
        <v>312.005</v>
      </c>
      <c r="I213" s="69">
        <v>0.10800000000000001</v>
      </c>
      <c r="J213" s="69">
        <v>0.54</v>
      </c>
      <c r="K213" s="69">
        <v>0.39100000000000001</v>
      </c>
      <c r="L213" s="69">
        <v>0.97500000000000009</v>
      </c>
      <c r="M213" s="69">
        <v>211.5</v>
      </c>
      <c r="N213" s="69">
        <v>384.04999999999995</v>
      </c>
      <c r="O213" s="69">
        <v>36.699999999999996</v>
      </c>
      <c r="P213" s="69">
        <v>4.3600000000000003</v>
      </c>
    </row>
    <row r="214" spans="1:16" ht="13.9" customHeight="1">
      <c r="A214" s="41">
        <v>7</v>
      </c>
      <c r="B214" s="61"/>
      <c r="C214" s="61" t="s">
        <v>31</v>
      </c>
      <c r="D214" s="62"/>
      <c r="E214" s="61">
        <v>63.388666666666659</v>
      </c>
      <c r="F214" s="69">
        <v>65.711666666666659</v>
      </c>
      <c r="G214" s="69">
        <v>254.97233333333332</v>
      </c>
      <c r="H214" s="69">
        <v>1817.0840000000003</v>
      </c>
      <c r="I214" s="69">
        <v>0.79400000000000004</v>
      </c>
      <c r="J214" s="69">
        <v>62.266999999999996</v>
      </c>
      <c r="K214" s="69">
        <v>24.534999999999997</v>
      </c>
      <c r="L214" s="69">
        <v>14.632</v>
      </c>
      <c r="M214" s="69">
        <v>674.26299999999992</v>
      </c>
      <c r="N214" s="69">
        <v>1141.153</v>
      </c>
      <c r="O214" s="69">
        <v>310.28199999999998</v>
      </c>
      <c r="P214" s="69">
        <v>14.677</v>
      </c>
    </row>
    <row r="215" spans="1:16" s="36" customFormat="1" ht="20.100000000000001" customHeight="1">
      <c r="B215" s="44"/>
      <c r="C215" s="44"/>
      <c r="D215" s="45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</row>
    <row r="216" spans="1:16" s="36" customFormat="1" ht="20.100000000000001" customHeight="1">
      <c r="B216" s="37" t="s">
        <v>158</v>
      </c>
      <c r="C216" s="38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</row>
    <row r="217" spans="1:16" s="36" customFormat="1" ht="20.100000000000001" customHeight="1">
      <c r="B217" s="37" t="s">
        <v>156</v>
      </c>
      <c r="C217" s="38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</row>
    <row r="218" spans="1:16" s="36" customFormat="1" ht="20.100000000000001" customHeight="1">
      <c r="B218" s="37" t="s">
        <v>302</v>
      </c>
      <c r="C218" s="38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</row>
    <row r="219" spans="1:16" s="36" customFormat="1" ht="20.100000000000001" hidden="1" customHeight="1">
      <c r="B219" s="44"/>
      <c r="C219" s="44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</row>
    <row r="220" spans="1:16" s="36" customFormat="1" ht="36" customHeight="1">
      <c r="B220" s="92" t="s">
        <v>0</v>
      </c>
      <c r="C220" s="92" t="s">
        <v>1</v>
      </c>
      <c r="D220" s="93" t="s">
        <v>2</v>
      </c>
      <c r="E220" s="90" t="s">
        <v>3</v>
      </c>
      <c r="F220" s="90"/>
      <c r="G220" s="90"/>
      <c r="H220" s="90" t="s">
        <v>4</v>
      </c>
      <c r="I220" s="90" t="s">
        <v>5</v>
      </c>
      <c r="J220" s="90"/>
      <c r="K220" s="90"/>
      <c r="L220" s="90"/>
      <c r="M220" s="90" t="s">
        <v>6</v>
      </c>
      <c r="N220" s="90"/>
      <c r="O220" s="90"/>
      <c r="P220" s="90"/>
    </row>
    <row r="221" spans="1:16" s="36" customFormat="1" ht="28.15" customHeight="1">
      <c r="B221" s="92"/>
      <c r="C221" s="92"/>
      <c r="D221" s="93"/>
      <c r="E221" s="61" t="s">
        <v>7</v>
      </c>
      <c r="F221" s="61" t="s">
        <v>8</v>
      </c>
      <c r="G221" s="61" t="s">
        <v>9</v>
      </c>
      <c r="H221" s="90"/>
      <c r="I221" s="61" t="s">
        <v>150</v>
      </c>
      <c r="J221" s="61" t="s">
        <v>10</v>
      </c>
      <c r="K221" s="61" t="s">
        <v>11</v>
      </c>
      <c r="L221" s="61" t="s">
        <v>12</v>
      </c>
      <c r="M221" s="61" t="s">
        <v>13</v>
      </c>
      <c r="N221" s="61" t="s">
        <v>14</v>
      </c>
      <c r="O221" s="61" t="s">
        <v>15</v>
      </c>
      <c r="P221" s="61" t="s">
        <v>16</v>
      </c>
    </row>
    <row r="222" spans="1:16" ht="12.6" customHeight="1">
      <c r="A222" s="41">
        <v>8</v>
      </c>
      <c r="B222" s="90" t="s">
        <v>17</v>
      </c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</row>
    <row r="223" spans="1:16" ht="29.45" customHeight="1">
      <c r="B223" s="61" t="s">
        <v>287</v>
      </c>
      <c r="C223" s="26" t="s">
        <v>252</v>
      </c>
      <c r="D223" s="62" t="s">
        <v>275</v>
      </c>
      <c r="E223" s="42">
        <v>8.047741935483872</v>
      </c>
      <c r="F223" s="78">
        <v>8.7048387096774178</v>
      </c>
      <c r="G223" s="78">
        <v>40.313225806451619</v>
      </c>
      <c r="H223" s="78">
        <v>271.78741935483873</v>
      </c>
      <c r="I223" s="78">
        <v>0.13616129032258065</v>
      </c>
      <c r="J223" s="78">
        <v>0.2709677419354839</v>
      </c>
      <c r="K223" s="78">
        <v>2.709677419354839E-2</v>
      </c>
      <c r="L223" s="78">
        <v>1.0161290322580645</v>
      </c>
      <c r="M223" s="78">
        <v>102.62903225806454</v>
      </c>
      <c r="N223" s="78">
        <v>33.058064516129029</v>
      </c>
      <c r="O223" s="78">
        <v>131.41935483870967</v>
      </c>
      <c r="P223" s="78">
        <v>0.57580645161290323</v>
      </c>
    </row>
    <row r="224" spans="1:16" ht="14.45" hidden="1" customHeight="1">
      <c r="B224" s="69" t="s">
        <v>287</v>
      </c>
      <c r="C224" s="26" t="s">
        <v>251</v>
      </c>
      <c r="D224" s="62">
        <v>150</v>
      </c>
      <c r="E224" s="78">
        <v>11.8</v>
      </c>
      <c r="F224" s="42">
        <v>5.6</v>
      </c>
      <c r="G224" s="42">
        <v>49.4</v>
      </c>
      <c r="H224" s="42">
        <v>295.2</v>
      </c>
      <c r="I224" s="42">
        <v>0.2</v>
      </c>
      <c r="J224" s="42">
        <v>0.4</v>
      </c>
      <c r="K224" s="42">
        <v>0</v>
      </c>
      <c r="L224" s="42">
        <v>1.4</v>
      </c>
      <c r="M224" s="42">
        <v>148.80000000000001</v>
      </c>
      <c r="N224" s="42">
        <v>45.8</v>
      </c>
      <c r="O224" s="42">
        <v>194</v>
      </c>
      <c r="P224" s="42">
        <v>0.8</v>
      </c>
    </row>
    <row r="225" spans="1:16" ht="13.9" hidden="1" customHeight="1">
      <c r="B225" s="69" t="s">
        <v>210</v>
      </c>
      <c r="C225" s="26" t="s">
        <v>122</v>
      </c>
      <c r="D225" s="62">
        <v>5</v>
      </c>
      <c r="E225" s="78">
        <v>0.04</v>
      </c>
      <c r="F225" s="42">
        <v>3.625</v>
      </c>
      <c r="G225" s="42">
        <v>6.5000000000000002E-2</v>
      </c>
      <c r="H225" s="42">
        <v>33.045000000000002</v>
      </c>
      <c r="I225" s="42">
        <v>5.0000000000000001E-4</v>
      </c>
      <c r="J225" s="42">
        <v>0</v>
      </c>
      <c r="K225" s="42">
        <v>0.02</v>
      </c>
      <c r="L225" s="42">
        <v>0.05</v>
      </c>
      <c r="M225" s="42">
        <v>1.2</v>
      </c>
      <c r="N225" s="42">
        <v>1.5</v>
      </c>
      <c r="O225" s="42">
        <v>0</v>
      </c>
      <c r="P225" s="42">
        <v>0.01</v>
      </c>
    </row>
    <row r="226" spans="1:16" ht="13.9" hidden="1" customHeight="1">
      <c r="B226" s="69"/>
      <c r="C226" s="26" t="s">
        <v>93</v>
      </c>
      <c r="D226" s="62">
        <v>5</v>
      </c>
      <c r="E226" s="78">
        <v>0</v>
      </c>
      <c r="F226" s="42">
        <v>0</v>
      </c>
      <c r="G226" s="42">
        <v>4.99</v>
      </c>
      <c r="H226" s="42">
        <v>19.96</v>
      </c>
      <c r="I226" s="42">
        <v>0</v>
      </c>
      <c r="J226" s="42">
        <v>0</v>
      </c>
      <c r="K226" s="42">
        <v>0</v>
      </c>
      <c r="L226" s="42">
        <v>0</v>
      </c>
      <c r="M226" s="42">
        <v>0.15</v>
      </c>
      <c r="N226" s="42">
        <v>0</v>
      </c>
      <c r="O226" s="42">
        <v>0</v>
      </c>
      <c r="P226" s="42">
        <v>1.4999999999999999E-2</v>
      </c>
    </row>
    <row r="227" spans="1:16" ht="13.9" customHeight="1">
      <c r="A227" s="41">
        <v>8</v>
      </c>
      <c r="B227" s="69" t="s">
        <v>218</v>
      </c>
      <c r="C227" s="26" t="s">
        <v>219</v>
      </c>
      <c r="D227" s="70">
        <v>30</v>
      </c>
      <c r="E227" s="78">
        <v>5.88</v>
      </c>
      <c r="F227" s="78">
        <v>9.24</v>
      </c>
      <c r="G227" s="78">
        <v>0</v>
      </c>
      <c r="H227" s="78">
        <v>106.68</v>
      </c>
      <c r="I227" s="78">
        <v>0.18600000000000003</v>
      </c>
      <c r="J227" s="78">
        <v>0</v>
      </c>
      <c r="K227" s="78">
        <v>0</v>
      </c>
      <c r="L227" s="78">
        <v>0.12</v>
      </c>
      <c r="M227" s="78">
        <v>6.6</v>
      </c>
      <c r="N227" s="78">
        <v>48</v>
      </c>
      <c r="O227" s="78">
        <v>6.6</v>
      </c>
      <c r="P227" s="78">
        <v>0.54</v>
      </c>
    </row>
    <row r="228" spans="1:16" ht="14.45" customHeight="1">
      <c r="A228" s="41">
        <v>8</v>
      </c>
      <c r="B228" s="69" t="s">
        <v>217</v>
      </c>
      <c r="C228" s="26" t="s">
        <v>216</v>
      </c>
      <c r="D228" s="70">
        <v>20</v>
      </c>
      <c r="E228" s="78">
        <v>4.6399999999999997</v>
      </c>
      <c r="F228" s="78">
        <v>5.9</v>
      </c>
      <c r="G228" s="78">
        <v>0</v>
      </c>
      <c r="H228" s="78">
        <v>71.66</v>
      </c>
      <c r="I228" s="78">
        <v>0</v>
      </c>
      <c r="J228" s="78">
        <v>0.14000000000000001</v>
      </c>
      <c r="K228" s="78">
        <v>5.2000000000000005E-2</v>
      </c>
      <c r="L228" s="78">
        <v>0.1</v>
      </c>
      <c r="M228" s="78">
        <v>176</v>
      </c>
      <c r="N228" s="78">
        <v>100</v>
      </c>
      <c r="O228" s="78">
        <v>7</v>
      </c>
      <c r="P228" s="78">
        <v>0.2</v>
      </c>
    </row>
    <row r="229" spans="1:16" ht="14.45" customHeight="1">
      <c r="B229" s="69"/>
      <c r="C229" s="26" t="s">
        <v>100</v>
      </c>
      <c r="D229" s="70"/>
      <c r="E229" s="79">
        <v>5.26</v>
      </c>
      <c r="F229" s="79">
        <v>7.57</v>
      </c>
      <c r="G229" s="79">
        <v>0</v>
      </c>
      <c r="H229" s="79">
        <v>89.17</v>
      </c>
      <c r="I229" s="79">
        <v>9.3000000000000013E-2</v>
      </c>
      <c r="J229" s="79">
        <v>7.0000000000000007E-2</v>
      </c>
      <c r="K229" s="79">
        <v>2.6000000000000002E-2</v>
      </c>
      <c r="L229" s="79">
        <v>0.11</v>
      </c>
      <c r="M229" s="79">
        <v>91.3</v>
      </c>
      <c r="N229" s="79">
        <v>74</v>
      </c>
      <c r="O229" s="79">
        <v>6.8</v>
      </c>
      <c r="P229" s="79">
        <v>0.37</v>
      </c>
    </row>
    <row r="230" spans="1:16" ht="14.45" customHeight="1">
      <c r="B230" s="69"/>
      <c r="C230" s="26" t="s">
        <v>207</v>
      </c>
      <c r="D230" s="70">
        <v>150</v>
      </c>
      <c r="E230" s="78">
        <v>1.3999999999999997</v>
      </c>
      <c r="F230" s="42">
        <v>0.20000000000000004</v>
      </c>
      <c r="G230" s="42">
        <v>14.3</v>
      </c>
      <c r="H230" s="42">
        <v>64.599999999999994</v>
      </c>
      <c r="I230" s="42">
        <v>5.9999999999999991E-2</v>
      </c>
      <c r="J230" s="42">
        <v>15</v>
      </c>
      <c r="K230" s="42">
        <v>0</v>
      </c>
      <c r="L230" s="42">
        <v>1.7</v>
      </c>
      <c r="M230" s="42">
        <v>30</v>
      </c>
      <c r="N230" s="42">
        <v>51</v>
      </c>
      <c r="O230" s="42">
        <v>24</v>
      </c>
      <c r="P230" s="42">
        <v>0.9</v>
      </c>
    </row>
    <row r="231" spans="1:16" ht="14.45" customHeight="1">
      <c r="B231" s="69" t="s">
        <v>104</v>
      </c>
      <c r="C231" s="26" t="s">
        <v>24</v>
      </c>
      <c r="D231" s="70">
        <v>40</v>
      </c>
      <c r="E231" s="78">
        <v>2.4</v>
      </c>
      <c r="F231" s="42">
        <v>7.4999999999999997E-2</v>
      </c>
      <c r="G231" s="42">
        <v>15.9</v>
      </c>
      <c r="H231" s="42">
        <v>73.875</v>
      </c>
      <c r="I231" s="42">
        <v>3.3000000000000002E-2</v>
      </c>
      <c r="J231" s="42">
        <v>0</v>
      </c>
      <c r="K231" s="42">
        <v>0</v>
      </c>
      <c r="L231" s="42">
        <v>0.51</v>
      </c>
      <c r="M231" s="42">
        <v>5.7</v>
      </c>
      <c r="N231" s="42">
        <v>19.5</v>
      </c>
      <c r="O231" s="42">
        <v>3.9</v>
      </c>
      <c r="P231" s="42">
        <v>0.36</v>
      </c>
    </row>
    <row r="232" spans="1:16" ht="14.45" customHeight="1">
      <c r="B232" s="69" t="s">
        <v>292</v>
      </c>
      <c r="C232" s="26" t="s">
        <v>26</v>
      </c>
      <c r="D232" s="70" t="s">
        <v>248</v>
      </c>
      <c r="E232" s="78">
        <v>0.08</v>
      </c>
      <c r="F232" s="42">
        <v>0.02</v>
      </c>
      <c r="G232" s="42">
        <v>15</v>
      </c>
      <c r="H232" s="42">
        <v>60.5</v>
      </c>
      <c r="I232" s="42">
        <v>0</v>
      </c>
      <c r="J232" s="42">
        <v>0</v>
      </c>
      <c r="K232" s="42">
        <v>0.04</v>
      </c>
      <c r="L232" s="42">
        <v>0</v>
      </c>
      <c r="M232" s="42">
        <v>11.1</v>
      </c>
      <c r="N232" s="42">
        <v>1.4</v>
      </c>
      <c r="O232" s="42">
        <v>2.8</v>
      </c>
      <c r="P232" s="42">
        <v>0.28000000000000003</v>
      </c>
    </row>
    <row r="233" spans="1:16" ht="18" customHeight="1">
      <c r="A233" s="41">
        <v>8</v>
      </c>
      <c r="B233" s="61"/>
      <c r="C233" s="61" t="s">
        <v>18</v>
      </c>
      <c r="D233" s="69"/>
      <c r="E233" s="61">
        <v>17.187741935483871</v>
      </c>
      <c r="F233" s="69">
        <v>16.569838709677416</v>
      </c>
      <c r="G233" s="69">
        <v>85.513225806451629</v>
      </c>
      <c r="H233" s="69">
        <v>559.93241935483877</v>
      </c>
      <c r="I233" s="69">
        <v>0.32216129032258067</v>
      </c>
      <c r="J233" s="69">
        <v>15.340967741935485</v>
      </c>
      <c r="K233" s="69">
        <v>9.3096774193548393E-2</v>
      </c>
      <c r="L233" s="69">
        <v>3.3361290322580643</v>
      </c>
      <c r="M233" s="69">
        <v>240.72903225806451</v>
      </c>
      <c r="N233" s="69">
        <v>178.95806451612904</v>
      </c>
      <c r="O233" s="69">
        <v>168.91935483870969</v>
      </c>
      <c r="P233" s="69">
        <v>2.4858064516129028</v>
      </c>
    </row>
    <row r="234" spans="1:16" ht="13.15" customHeight="1">
      <c r="A234" s="41">
        <v>8</v>
      </c>
      <c r="B234" s="90" t="s">
        <v>19</v>
      </c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</row>
    <row r="235" spans="1:16" ht="14.45" customHeight="1">
      <c r="B235" s="61" t="s">
        <v>288</v>
      </c>
      <c r="C235" s="26" t="s">
        <v>299</v>
      </c>
      <c r="D235" s="70">
        <v>100</v>
      </c>
      <c r="E235" s="43">
        <v>3.2669999999999999</v>
      </c>
      <c r="F235" s="43">
        <v>9.0809999999999995</v>
      </c>
      <c r="G235" s="43">
        <v>3.339</v>
      </c>
      <c r="H235" s="43">
        <v>108.15299999999999</v>
      </c>
      <c r="I235" s="43">
        <v>0.38700000000000001</v>
      </c>
      <c r="J235" s="43">
        <v>4.4999999999999998E-2</v>
      </c>
      <c r="K235" s="43">
        <v>17.828999999999997</v>
      </c>
      <c r="L235" s="43">
        <v>2.5110000000000001</v>
      </c>
      <c r="M235" s="43">
        <v>156.267</v>
      </c>
      <c r="N235" s="43">
        <v>20.366999999999997</v>
      </c>
      <c r="O235" s="43">
        <v>101.01600000000001</v>
      </c>
      <c r="P235" s="43">
        <v>0.83700000000000008</v>
      </c>
    </row>
    <row r="236" spans="1:16" ht="14.45" customHeight="1">
      <c r="B236" s="70" t="s">
        <v>291</v>
      </c>
      <c r="C236" s="26" t="s">
        <v>241</v>
      </c>
      <c r="D236" s="70">
        <v>100</v>
      </c>
      <c r="E236" s="43">
        <v>0.86</v>
      </c>
      <c r="F236" s="43">
        <v>5.1100000000000003</v>
      </c>
      <c r="G236" s="43">
        <v>2.61</v>
      </c>
      <c r="H236" s="43">
        <v>59.87</v>
      </c>
      <c r="I236" s="43">
        <v>0.02</v>
      </c>
      <c r="J236" s="43">
        <v>5.55</v>
      </c>
      <c r="K236" s="43">
        <v>0</v>
      </c>
      <c r="L236" s="43">
        <v>2.31</v>
      </c>
      <c r="M236" s="43">
        <v>23.28</v>
      </c>
      <c r="N236" s="43">
        <v>28.24</v>
      </c>
      <c r="O236" s="43">
        <v>13.44</v>
      </c>
      <c r="P236" s="43">
        <v>0.61</v>
      </c>
    </row>
    <row r="237" spans="1:16" ht="14.45" customHeight="1">
      <c r="B237" s="70"/>
      <c r="C237" s="26" t="s">
        <v>100</v>
      </c>
      <c r="D237" s="70">
        <v>100</v>
      </c>
      <c r="E237" s="43">
        <v>2.1327500000000001</v>
      </c>
      <c r="F237" s="43">
        <v>7.22</v>
      </c>
      <c r="G237" s="43">
        <v>3.0019999999999998</v>
      </c>
      <c r="H237" s="43">
        <v>85.518999999999991</v>
      </c>
      <c r="I237" s="43">
        <v>0.21375</v>
      </c>
      <c r="J237" s="43">
        <v>2.66</v>
      </c>
      <c r="K237" s="43">
        <v>9.4097499999999989</v>
      </c>
      <c r="L237" s="43">
        <v>2.4224999999999999</v>
      </c>
      <c r="M237" s="43">
        <v>93.532250000000005</v>
      </c>
      <c r="N237" s="43">
        <v>24.163249999999998</v>
      </c>
      <c r="O237" s="43">
        <v>59.697999999999993</v>
      </c>
      <c r="P237" s="43">
        <v>0.73150000000000004</v>
      </c>
    </row>
    <row r="238" spans="1:16" ht="17.45" customHeight="1">
      <c r="A238" s="41">
        <v>8</v>
      </c>
      <c r="B238" s="70" t="s">
        <v>187</v>
      </c>
      <c r="C238" s="26" t="s">
        <v>186</v>
      </c>
      <c r="D238" s="70" t="s">
        <v>270</v>
      </c>
      <c r="E238" s="43">
        <v>2.86</v>
      </c>
      <c r="F238" s="43">
        <v>2.86</v>
      </c>
      <c r="G238" s="43">
        <v>18.2</v>
      </c>
      <c r="H238" s="43">
        <v>109.98</v>
      </c>
      <c r="I238" s="43">
        <v>0</v>
      </c>
      <c r="J238" s="43">
        <v>0</v>
      </c>
      <c r="K238" s="43">
        <v>8.58</v>
      </c>
      <c r="L238" s="43">
        <v>1.3</v>
      </c>
      <c r="M238" s="43">
        <v>30.42</v>
      </c>
      <c r="N238" s="43">
        <v>36.92</v>
      </c>
      <c r="O238" s="43">
        <v>70.2</v>
      </c>
      <c r="P238" s="43">
        <v>1.3</v>
      </c>
    </row>
    <row r="239" spans="1:16" ht="15.6" customHeight="1">
      <c r="A239" s="41">
        <v>8</v>
      </c>
      <c r="B239" s="70" t="s">
        <v>253</v>
      </c>
      <c r="C239" s="26" t="s">
        <v>53</v>
      </c>
      <c r="D239" s="70">
        <v>100</v>
      </c>
      <c r="E239" s="43">
        <v>15.12</v>
      </c>
      <c r="F239" s="43">
        <v>12.78</v>
      </c>
      <c r="G239" s="43">
        <v>4.32</v>
      </c>
      <c r="H239" s="43">
        <v>192.78</v>
      </c>
      <c r="I239" s="43">
        <v>0.09</v>
      </c>
      <c r="J239" s="43">
        <v>0.09</v>
      </c>
      <c r="K239" s="43">
        <v>0.36</v>
      </c>
      <c r="L239" s="43">
        <v>1.89</v>
      </c>
      <c r="M239" s="43">
        <v>21.96</v>
      </c>
      <c r="N239" s="43">
        <v>17.009999999999998</v>
      </c>
      <c r="O239" s="43">
        <v>147.06</v>
      </c>
      <c r="P239" s="43">
        <v>1.8</v>
      </c>
    </row>
    <row r="240" spans="1:16" ht="14.25" customHeight="1">
      <c r="A240" s="41">
        <v>8</v>
      </c>
      <c r="B240" s="70" t="s">
        <v>255</v>
      </c>
      <c r="C240" s="26" t="s">
        <v>256</v>
      </c>
      <c r="D240" s="70" t="s">
        <v>276</v>
      </c>
      <c r="E240" s="43">
        <v>4.5139999999999993</v>
      </c>
      <c r="F240" s="43">
        <v>11.664249999999999</v>
      </c>
      <c r="G240" s="43">
        <v>38.933250000000001</v>
      </c>
      <c r="H240" s="43">
        <v>278.76725000000005</v>
      </c>
      <c r="I240" s="43">
        <v>3.7925E-2</v>
      </c>
      <c r="J240" s="43">
        <v>0</v>
      </c>
      <c r="K240" s="43">
        <v>23.901999999999997</v>
      </c>
      <c r="L240" s="43">
        <v>0.40700000000000003</v>
      </c>
      <c r="M240" s="43">
        <v>9.5090000000000003</v>
      </c>
      <c r="N240" s="43">
        <v>98.734499999999983</v>
      </c>
      <c r="O240" s="43">
        <v>31.394499999999997</v>
      </c>
      <c r="P240" s="43">
        <v>0.66599999999999993</v>
      </c>
    </row>
    <row r="241" spans="1:16" ht="15.75" hidden="1" customHeight="1">
      <c r="B241" s="70"/>
      <c r="C241" s="26" t="s">
        <v>254</v>
      </c>
      <c r="D241" s="70">
        <v>180</v>
      </c>
      <c r="E241" s="43">
        <v>4.32</v>
      </c>
      <c r="F241" s="43">
        <v>4.8240000000000007</v>
      </c>
      <c r="G241" s="43">
        <v>37.764000000000003</v>
      </c>
      <c r="H241" s="43">
        <v>211.75200000000001</v>
      </c>
      <c r="I241" s="43">
        <v>3.6000000000000004E-2</v>
      </c>
      <c r="J241" s="43">
        <v>0</v>
      </c>
      <c r="K241" s="43">
        <v>23.22</v>
      </c>
      <c r="L241" s="43">
        <v>0.30599999999999999</v>
      </c>
      <c r="M241" s="43">
        <v>7.0920000000000005</v>
      </c>
      <c r="N241" s="43">
        <v>93.366</v>
      </c>
      <c r="O241" s="43">
        <v>30.545999999999999</v>
      </c>
      <c r="P241" s="43">
        <v>0.62999999999999989</v>
      </c>
    </row>
    <row r="242" spans="1:16" ht="15.75" hidden="1" customHeight="1">
      <c r="B242" s="70" t="s">
        <v>210</v>
      </c>
      <c r="C242" s="26" t="s">
        <v>122</v>
      </c>
      <c r="D242" s="70">
        <v>5</v>
      </c>
      <c r="E242" s="43">
        <v>0.04</v>
      </c>
      <c r="F242" s="43">
        <v>3.625</v>
      </c>
      <c r="G242" s="43">
        <v>6.5000000000000002E-2</v>
      </c>
      <c r="H242" s="43">
        <v>33.045000000000002</v>
      </c>
      <c r="I242" s="43">
        <v>5.0000000000000001E-4</v>
      </c>
      <c r="J242" s="43">
        <v>0</v>
      </c>
      <c r="K242" s="43">
        <v>0.02</v>
      </c>
      <c r="L242" s="43">
        <v>0.05</v>
      </c>
      <c r="M242" s="43">
        <v>1.2</v>
      </c>
      <c r="N242" s="43">
        <v>1.5</v>
      </c>
      <c r="O242" s="43">
        <v>0</v>
      </c>
      <c r="P242" s="43">
        <v>0.01</v>
      </c>
    </row>
    <row r="243" spans="1:16" ht="15.75" customHeight="1">
      <c r="B243" s="85" t="s">
        <v>304</v>
      </c>
      <c r="C243" s="77" t="s">
        <v>305</v>
      </c>
      <c r="D243" s="85">
        <v>180</v>
      </c>
      <c r="E243" s="43">
        <v>4.7520000000000007</v>
      </c>
      <c r="F243" s="43">
        <v>7.8839999999999995</v>
      </c>
      <c r="G243" s="43">
        <v>35.369999999999997</v>
      </c>
      <c r="H243" s="43">
        <v>231.42599999999999</v>
      </c>
      <c r="I243" s="43">
        <v>0.21599999999999997</v>
      </c>
      <c r="J243" s="43">
        <v>31.157999999999998</v>
      </c>
      <c r="K243" s="43">
        <v>0</v>
      </c>
      <c r="L243" s="43">
        <v>3.1680000000000001</v>
      </c>
      <c r="M243" s="43">
        <v>42.552</v>
      </c>
      <c r="N243" s="43">
        <v>131.976</v>
      </c>
      <c r="O243" s="43">
        <v>52.631999999999998</v>
      </c>
      <c r="P243" s="43">
        <v>1.9980000000000002</v>
      </c>
    </row>
    <row r="244" spans="1:16" s="86" customFormat="1" ht="15.75" customHeight="1">
      <c r="B244" s="85"/>
      <c r="C244" s="77" t="s">
        <v>100</v>
      </c>
      <c r="D244" s="85"/>
      <c r="E244" s="84">
        <v>4.633</v>
      </c>
      <c r="F244" s="84">
        <v>9.7741249999999997</v>
      </c>
      <c r="G244" s="84">
        <v>37.151624999999996</v>
      </c>
      <c r="H244" s="84">
        <v>255.09662500000002</v>
      </c>
      <c r="I244" s="84">
        <v>0.12696249999999998</v>
      </c>
      <c r="J244" s="84">
        <v>15.578999999999999</v>
      </c>
      <c r="K244" s="84">
        <v>11.950999999999999</v>
      </c>
      <c r="L244" s="84">
        <v>1.7875000000000001</v>
      </c>
      <c r="M244" s="84">
        <v>26.0305</v>
      </c>
      <c r="N244" s="84">
        <v>115.35524999999998</v>
      </c>
      <c r="O244" s="84">
        <v>42.013249999999999</v>
      </c>
      <c r="P244" s="84">
        <v>1.3320000000000001</v>
      </c>
    </row>
    <row r="245" spans="1:16" ht="16.149999999999999" customHeight="1">
      <c r="A245" s="41">
        <v>8</v>
      </c>
      <c r="B245" s="70" t="s">
        <v>165</v>
      </c>
      <c r="C245" s="26" t="s">
        <v>57</v>
      </c>
      <c r="D245" s="70">
        <v>200</v>
      </c>
      <c r="E245" s="43">
        <v>0.28000000000000003</v>
      </c>
      <c r="F245" s="43">
        <v>0.1</v>
      </c>
      <c r="G245" s="43">
        <v>28.88</v>
      </c>
      <c r="H245" s="43">
        <v>117.54</v>
      </c>
      <c r="I245" s="43">
        <v>0</v>
      </c>
      <c r="J245" s="43">
        <v>19.3</v>
      </c>
      <c r="K245" s="43">
        <v>0</v>
      </c>
      <c r="L245" s="43">
        <v>0.16</v>
      </c>
      <c r="M245" s="43">
        <v>13.66</v>
      </c>
      <c r="N245" s="43">
        <v>7.38</v>
      </c>
      <c r="O245" s="43">
        <v>5.78</v>
      </c>
      <c r="P245" s="43">
        <v>0.46800000000000003</v>
      </c>
    </row>
    <row r="246" spans="1:16" ht="14.45" customHeight="1">
      <c r="A246" s="41">
        <v>8</v>
      </c>
      <c r="B246" s="70" t="s">
        <v>60</v>
      </c>
      <c r="C246" s="26" t="s">
        <v>20</v>
      </c>
      <c r="D246" s="70">
        <v>40</v>
      </c>
      <c r="E246" s="43">
        <v>3.0666666666666664</v>
      </c>
      <c r="F246" s="43">
        <v>0.26666666666666672</v>
      </c>
      <c r="G246" s="43">
        <v>19.733333333333334</v>
      </c>
      <c r="H246" s="43">
        <v>93.6</v>
      </c>
      <c r="I246" s="43">
        <v>0</v>
      </c>
      <c r="J246" s="43">
        <v>0</v>
      </c>
      <c r="K246" s="43">
        <v>0</v>
      </c>
      <c r="L246" s="43">
        <v>0.4</v>
      </c>
      <c r="M246" s="43">
        <v>8</v>
      </c>
      <c r="N246" s="43">
        <v>26</v>
      </c>
      <c r="O246" s="43">
        <v>5.6000000000000014</v>
      </c>
      <c r="P246" s="43">
        <v>0.4</v>
      </c>
    </row>
    <row r="247" spans="1:16" ht="16.149999999999999" customHeight="1">
      <c r="A247" s="41">
        <v>8</v>
      </c>
      <c r="B247" s="70" t="s">
        <v>166</v>
      </c>
      <c r="C247" s="26" t="s">
        <v>21</v>
      </c>
      <c r="D247" s="70">
        <v>50</v>
      </c>
      <c r="E247" s="43">
        <v>3.25</v>
      </c>
      <c r="F247" s="43">
        <v>0.625</v>
      </c>
      <c r="G247" s="43">
        <v>19.75</v>
      </c>
      <c r="H247" s="43">
        <v>97.625</v>
      </c>
      <c r="I247" s="43">
        <v>0.125</v>
      </c>
      <c r="J247" s="43">
        <v>0</v>
      </c>
      <c r="K247" s="43">
        <v>0</v>
      </c>
      <c r="L247" s="43">
        <v>0.75</v>
      </c>
      <c r="M247" s="43">
        <v>14.499999999999998</v>
      </c>
      <c r="N247" s="43">
        <v>75</v>
      </c>
      <c r="O247" s="43">
        <v>23.5</v>
      </c>
      <c r="P247" s="43">
        <v>2</v>
      </c>
    </row>
    <row r="248" spans="1:16" ht="15.6" customHeight="1">
      <c r="A248" s="41">
        <v>8</v>
      </c>
      <c r="B248" s="70"/>
      <c r="C248" s="61" t="s">
        <v>18</v>
      </c>
      <c r="D248" s="50"/>
      <c r="E248" s="61">
        <v>31.342416666666665</v>
      </c>
      <c r="F248" s="84">
        <v>33.625791666666665</v>
      </c>
      <c r="G248" s="84">
        <v>131.03695833333333</v>
      </c>
      <c r="H248" s="84">
        <v>952.140625</v>
      </c>
      <c r="I248" s="84">
        <v>0.55571249999999994</v>
      </c>
      <c r="J248" s="84">
        <v>37.629000000000005</v>
      </c>
      <c r="K248" s="84">
        <v>30.300750000000001</v>
      </c>
      <c r="L248" s="84">
        <v>8.7100000000000009</v>
      </c>
      <c r="M248" s="84">
        <v>208.10274999999999</v>
      </c>
      <c r="N248" s="84">
        <v>301.82849999999996</v>
      </c>
      <c r="O248" s="84">
        <v>353.85124999999994</v>
      </c>
      <c r="P248" s="84">
        <v>8.0315000000000012</v>
      </c>
    </row>
    <row r="249" spans="1:16" ht="13.9" customHeight="1">
      <c r="A249" s="41">
        <v>8</v>
      </c>
      <c r="B249" s="90" t="s">
        <v>22</v>
      </c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</row>
    <row r="250" spans="1:16" ht="31.5" customHeight="1">
      <c r="A250" s="41">
        <v>8</v>
      </c>
      <c r="B250" s="69" t="s">
        <v>182</v>
      </c>
      <c r="C250" s="26" t="s">
        <v>263</v>
      </c>
      <c r="D250" s="62" t="s">
        <v>261</v>
      </c>
      <c r="E250" s="43">
        <v>10.88</v>
      </c>
      <c r="F250" s="43">
        <v>10.86</v>
      </c>
      <c r="G250" s="43">
        <v>14.38</v>
      </c>
      <c r="H250" s="43">
        <v>198.78</v>
      </c>
      <c r="I250" s="43">
        <v>7.0000000000000007E-2</v>
      </c>
      <c r="J250" s="43">
        <v>3</v>
      </c>
      <c r="K250" s="43">
        <v>82.5</v>
      </c>
      <c r="L250" s="43">
        <v>0.81</v>
      </c>
      <c r="M250" s="43">
        <v>236.94</v>
      </c>
      <c r="N250" s="43">
        <v>192.1</v>
      </c>
      <c r="O250" s="43">
        <v>21.05</v>
      </c>
      <c r="P250" s="43">
        <v>1.2</v>
      </c>
    </row>
    <row r="251" spans="1:16" ht="18" customHeight="1">
      <c r="A251" s="41">
        <v>8</v>
      </c>
      <c r="B251" s="69" t="s">
        <v>177</v>
      </c>
      <c r="C251" s="26" t="s">
        <v>59</v>
      </c>
      <c r="D251" s="62">
        <v>200</v>
      </c>
      <c r="E251" s="43">
        <v>0.66</v>
      </c>
      <c r="F251" s="43">
        <v>0.1</v>
      </c>
      <c r="G251" s="43">
        <v>28.02</v>
      </c>
      <c r="H251" s="43">
        <v>109.48</v>
      </c>
      <c r="I251" s="43">
        <v>0</v>
      </c>
      <c r="J251" s="43">
        <v>0.02</v>
      </c>
      <c r="K251" s="43">
        <v>0.68</v>
      </c>
      <c r="L251" s="43">
        <v>0.5</v>
      </c>
      <c r="M251" s="43">
        <v>32.479999999999997</v>
      </c>
      <c r="N251" s="43">
        <v>17.46</v>
      </c>
      <c r="O251" s="43">
        <v>23.44</v>
      </c>
      <c r="P251" s="43">
        <v>0.7</v>
      </c>
    </row>
    <row r="252" spans="1:16" ht="13.9" customHeight="1">
      <c r="A252" s="41">
        <v>8</v>
      </c>
      <c r="B252" s="61"/>
      <c r="C252" s="61" t="s">
        <v>18</v>
      </c>
      <c r="D252" s="62"/>
      <c r="E252" s="61">
        <v>11.540000000000001</v>
      </c>
      <c r="F252" s="61">
        <v>10.959999999999999</v>
      </c>
      <c r="G252" s="61">
        <v>42.4</v>
      </c>
      <c r="H252" s="61">
        <v>308.26</v>
      </c>
      <c r="I252" s="61">
        <v>7.0000000000000007E-2</v>
      </c>
      <c r="J252" s="61">
        <v>3.02</v>
      </c>
      <c r="K252" s="61">
        <v>83.18</v>
      </c>
      <c r="L252" s="61">
        <v>1.31</v>
      </c>
      <c r="M252" s="61">
        <v>269.42</v>
      </c>
      <c r="N252" s="61">
        <v>209.56</v>
      </c>
      <c r="O252" s="61">
        <v>44.49</v>
      </c>
      <c r="P252" s="61">
        <v>1.9</v>
      </c>
    </row>
    <row r="253" spans="1:16" ht="13.15" customHeight="1">
      <c r="A253" s="41">
        <v>8</v>
      </c>
      <c r="B253" s="61"/>
      <c r="C253" s="61" t="s">
        <v>32</v>
      </c>
      <c r="D253" s="62"/>
      <c r="E253" s="61">
        <v>60.070158602150535</v>
      </c>
      <c r="F253" s="69">
        <v>61.155630376344085</v>
      </c>
      <c r="G253" s="69">
        <v>258.95018413978494</v>
      </c>
      <c r="H253" s="69">
        <v>1820.3330443548386</v>
      </c>
      <c r="I253" s="69">
        <v>0.94787379032258068</v>
      </c>
      <c r="J253" s="69">
        <v>55.989967741935494</v>
      </c>
      <c r="K253" s="69">
        <v>113.57384677419356</v>
      </c>
      <c r="L253" s="69">
        <v>13.356129032258066</v>
      </c>
      <c r="M253" s="69">
        <v>718.25178225806451</v>
      </c>
      <c r="N253" s="69">
        <v>690.34656451612909</v>
      </c>
      <c r="O253" s="69">
        <v>567.2606048387097</v>
      </c>
      <c r="P253" s="69">
        <v>12.417306451612903</v>
      </c>
    </row>
    <row r="254" spans="1:16" s="36" customFormat="1" ht="20.100000000000001" customHeight="1">
      <c r="B254" s="44"/>
      <c r="C254" s="44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</row>
    <row r="255" spans="1:16" s="36" customFormat="1" ht="20.100000000000001" customHeight="1">
      <c r="B255" s="37" t="s">
        <v>159</v>
      </c>
      <c r="C255" s="38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</row>
    <row r="256" spans="1:16" s="36" customFormat="1" ht="20.100000000000001" customHeight="1">
      <c r="B256" s="37" t="s">
        <v>156</v>
      </c>
      <c r="C256" s="38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</row>
    <row r="257" spans="1:16" s="36" customFormat="1" ht="20.100000000000001" customHeight="1">
      <c r="B257" s="37" t="s">
        <v>302</v>
      </c>
      <c r="C257" s="38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</row>
    <row r="258" spans="1:16" s="36" customFormat="1" ht="33.75" customHeight="1">
      <c r="B258" s="92" t="s">
        <v>0</v>
      </c>
      <c r="C258" s="92" t="s">
        <v>1</v>
      </c>
      <c r="D258" s="93" t="s">
        <v>2</v>
      </c>
      <c r="E258" s="90" t="s">
        <v>3</v>
      </c>
      <c r="F258" s="90"/>
      <c r="G258" s="90"/>
      <c r="H258" s="90" t="s">
        <v>4</v>
      </c>
      <c r="I258" s="90" t="s">
        <v>5</v>
      </c>
      <c r="J258" s="90"/>
      <c r="K258" s="90"/>
      <c r="L258" s="90"/>
      <c r="M258" s="90" t="s">
        <v>6</v>
      </c>
      <c r="N258" s="90"/>
      <c r="O258" s="90"/>
      <c r="P258" s="90"/>
    </row>
    <row r="259" spans="1:16" s="36" customFormat="1" ht="23.45" customHeight="1">
      <c r="B259" s="92"/>
      <c r="C259" s="92"/>
      <c r="D259" s="93"/>
      <c r="E259" s="61" t="s">
        <v>7</v>
      </c>
      <c r="F259" s="61" t="s">
        <v>8</v>
      </c>
      <c r="G259" s="61" t="s">
        <v>9</v>
      </c>
      <c r="H259" s="90"/>
      <c r="I259" s="61" t="s">
        <v>150</v>
      </c>
      <c r="J259" s="61" t="s">
        <v>10</v>
      </c>
      <c r="K259" s="61" t="s">
        <v>11</v>
      </c>
      <c r="L259" s="61" t="s">
        <v>12</v>
      </c>
      <c r="M259" s="61" t="s">
        <v>13</v>
      </c>
      <c r="N259" s="61" t="s">
        <v>14</v>
      </c>
      <c r="O259" s="61" t="s">
        <v>15</v>
      </c>
      <c r="P259" s="61" t="s">
        <v>16</v>
      </c>
    </row>
    <row r="260" spans="1:16" ht="14.45" customHeight="1">
      <c r="A260" s="41">
        <v>9</v>
      </c>
      <c r="B260" s="90" t="s">
        <v>17</v>
      </c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</row>
    <row r="261" spans="1:16" ht="14.45" customHeight="1">
      <c r="B261" s="61" t="s">
        <v>209</v>
      </c>
      <c r="C261" s="26" t="s">
        <v>300</v>
      </c>
      <c r="D261" s="62">
        <v>200</v>
      </c>
      <c r="E261" s="42">
        <v>16.754999999999999</v>
      </c>
      <c r="F261" s="42">
        <v>18.600000000000001</v>
      </c>
      <c r="G261" s="42">
        <v>3.0149999999999992</v>
      </c>
      <c r="H261" s="42">
        <v>246.48</v>
      </c>
      <c r="I261" s="42">
        <v>1.0200000000000002</v>
      </c>
      <c r="J261" s="42">
        <v>7.4999999999999997E-2</v>
      </c>
      <c r="K261" s="42">
        <v>5.04</v>
      </c>
      <c r="L261" s="42">
        <v>9.3149999999999995</v>
      </c>
      <c r="M261" s="42">
        <v>101.91</v>
      </c>
      <c r="N261" s="42">
        <v>20.100000000000001</v>
      </c>
      <c r="O261" s="42">
        <v>173.05500000000001</v>
      </c>
      <c r="P261" s="42">
        <v>2.2949999999999999</v>
      </c>
    </row>
    <row r="262" spans="1:16" ht="29.25" customHeight="1">
      <c r="B262" s="80" t="s">
        <v>162</v>
      </c>
      <c r="C262" s="77" t="s">
        <v>204</v>
      </c>
      <c r="D262" s="72">
        <v>100</v>
      </c>
      <c r="E262" s="78">
        <v>0.8</v>
      </c>
      <c r="F262" s="78">
        <v>0.1</v>
      </c>
      <c r="G262" s="78">
        <v>2.5</v>
      </c>
      <c r="H262" s="78">
        <v>14.100000000000001</v>
      </c>
      <c r="I262" s="78">
        <v>0</v>
      </c>
      <c r="J262" s="78">
        <v>10</v>
      </c>
      <c r="K262" s="78">
        <v>0</v>
      </c>
      <c r="L262" s="78">
        <v>0</v>
      </c>
      <c r="M262" s="78">
        <v>23.3</v>
      </c>
      <c r="N262" s="78">
        <v>41.6</v>
      </c>
      <c r="O262" s="78">
        <v>14</v>
      </c>
      <c r="P262" s="42">
        <v>0.85499999999999987</v>
      </c>
    </row>
    <row r="263" spans="1:16" ht="19.5" customHeight="1">
      <c r="B263" s="80" t="s">
        <v>280</v>
      </c>
      <c r="C263" s="77" t="s">
        <v>301</v>
      </c>
      <c r="D263" s="72">
        <v>100</v>
      </c>
      <c r="E263" s="78">
        <v>1.36</v>
      </c>
      <c r="F263" s="78">
        <v>2.4</v>
      </c>
      <c r="G263" s="78">
        <v>4.8</v>
      </c>
      <c r="H263" s="78">
        <v>46.24</v>
      </c>
      <c r="I263" s="78">
        <v>0</v>
      </c>
      <c r="J263" s="78">
        <v>4.96</v>
      </c>
      <c r="K263" s="78">
        <v>0</v>
      </c>
      <c r="L263" s="78">
        <v>1.76</v>
      </c>
      <c r="M263" s="78">
        <v>29.12</v>
      </c>
      <c r="N263" s="78">
        <v>29.12</v>
      </c>
      <c r="O263" s="78">
        <v>10.64</v>
      </c>
      <c r="P263" s="78">
        <v>0.56000000000000005</v>
      </c>
    </row>
    <row r="264" spans="1:16" ht="17.25" customHeight="1">
      <c r="B264" s="80"/>
      <c r="C264" s="77" t="s">
        <v>169</v>
      </c>
      <c r="D264" s="72">
        <v>100</v>
      </c>
      <c r="E264" s="79">
        <v>1.08</v>
      </c>
      <c r="F264" s="79">
        <v>1.25</v>
      </c>
      <c r="G264" s="79">
        <v>3.65</v>
      </c>
      <c r="H264" s="79">
        <v>30.17</v>
      </c>
      <c r="I264" s="79">
        <v>0</v>
      </c>
      <c r="J264" s="79">
        <v>7.48</v>
      </c>
      <c r="K264" s="79">
        <v>0</v>
      </c>
      <c r="L264" s="79">
        <v>0.88</v>
      </c>
      <c r="M264" s="79">
        <v>26.21</v>
      </c>
      <c r="N264" s="79">
        <v>35.36</v>
      </c>
      <c r="O264" s="79">
        <v>12.32</v>
      </c>
      <c r="P264" s="79">
        <v>0.70750000000000002</v>
      </c>
    </row>
    <row r="265" spans="1:16" ht="29.25" customHeight="1">
      <c r="B265" s="80" t="s">
        <v>179</v>
      </c>
      <c r="C265" s="77" t="s">
        <v>262</v>
      </c>
      <c r="D265" s="72" t="s">
        <v>257</v>
      </c>
      <c r="E265" s="42">
        <v>8.58</v>
      </c>
      <c r="F265" s="78">
        <v>10.484999999999999</v>
      </c>
      <c r="G265" s="78">
        <v>31.664999999999999</v>
      </c>
      <c r="H265" s="78">
        <v>255.34500000000003</v>
      </c>
      <c r="I265" s="78">
        <v>0.09</v>
      </c>
      <c r="J265" s="78">
        <v>1.6800000000000004</v>
      </c>
      <c r="K265" s="78">
        <v>7.4999999999999997E-2</v>
      </c>
      <c r="L265" s="78">
        <v>1.9950000000000001</v>
      </c>
      <c r="M265" s="78">
        <v>60.6</v>
      </c>
      <c r="N265" s="78">
        <v>85.05</v>
      </c>
      <c r="O265" s="78">
        <v>20.399999999999999</v>
      </c>
      <c r="P265" s="78">
        <v>0.85499999999999987</v>
      </c>
    </row>
    <row r="266" spans="1:16" ht="13.9" customHeight="1">
      <c r="B266" s="69"/>
      <c r="C266" s="26" t="s">
        <v>100</v>
      </c>
      <c r="D266" s="72"/>
      <c r="E266" s="79">
        <v>8.8049999999999997</v>
      </c>
      <c r="F266" s="79">
        <v>10.111666666666666</v>
      </c>
      <c r="G266" s="79">
        <v>12.776666666666666</v>
      </c>
      <c r="H266" s="79">
        <v>177.33166666666668</v>
      </c>
      <c r="I266" s="79">
        <v>0.37000000000000011</v>
      </c>
      <c r="J266" s="79">
        <v>3.0783333333333336</v>
      </c>
      <c r="K266" s="79">
        <v>1.7050000000000001</v>
      </c>
      <c r="L266" s="79">
        <v>4.0633333333333335</v>
      </c>
      <c r="M266" s="79">
        <v>62.906666666666666</v>
      </c>
      <c r="N266" s="79">
        <v>46.836666666666666</v>
      </c>
      <c r="O266" s="79">
        <v>68.591666666666669</v>
      </c>
      <c r="P266" s="79">
        <v>1.2858333333333334</v>
      </c>
    </row>
    <row r="267" spans="1:16" ht="14.45" customHeight="1">
      <c r="B267" s="69" t="s">
        <v>60</v>
      </c>
      <c r="C267" s="26" t="s">
        <v>20</v>
      </c>
      <c r="D267" s="72">
        <v>40</v>
      </c>
      <c r="E267" s="42">
        <v>3.0666666666666664</v>
      </c>
      <c r="F267" s="78">
        <v>0.26666666666666672</v>
      </c>
      <c r="G267" s="78">
        <v>19.733333333333334</v>
      </c>
      <c r="H267" s="78">
        <v>93.6</v>
      </c>
      <c r="I267" s="78">
        <v>0</v>
      </c>
      <c r="J267" s="78">
        <v>0</v>
      </c>
      <c r="K267" s="78">
        <v>0</v>
      </c>
      <c r="L267" s="78">
        <v>0.4</v>
      </c>
      <c r="M267" s="78">
        <v>8</v>
      </c>
      <c r="N267" s="78">
        <v>26</v>
      </c>
      <c r="O267" s="78">
        <v>5.6000000000000014</v>
      </c>
      <c r="P267" s="78">
        <v>0.4</v>
      </c>
    </row>
    <row r="268" spans="1:16" ht="16.149999999999999" customHeight="1">
      <c r="B268" s="69" t="s">
        <v>102</v>
      </c>
      <c r="C268" s="26" t="s">
        <v>211</v>
      </c>
      <c r="D268" s="72">
        <v>150</v>
      </c>
      <c r="E268" s="78">
        <v>6.6</v>
      </c>
      <c r="F268" s="78">
        <v>6.36</v>
      </c>
      <c r="G268" s="78">
        <v>36</v>
      </c>
      <c r="H268" s="78">
        <v>227.64</v>
      </c>
      <c r="I268" s="78">
        <v>0.15600000000000003</v>
      </c>
      <c r="J268" s="78">
        <v>0</v>
      </c>
      <c r="K268" s="78">
        <v>0</v>
      </c>
      <c r="L268" s="78">
        <v>2.04</v>
      </c>
      <c r="M268" s="78">
        <v>8.4</v>
      </c>
      <c r="N268" s="78">
        <v>75.599999999999994</v>
      </c>
      <c r="O268" s="78">
        <v>30</v>
      </c>
      <c r="P268" s="78">
        <v>1.68</v>
      </c>
    </row>
    <row r="269" spans="1:16" ht="15.6" customHeight="1">
      <c r="A269" s="41">
        <v>9</v>
      </c>
      <c r="B269" s="69"/>
      <c r="C269" s="26" t="s">
        <v>223</v>
      </c>
      <c r="D269" s="72">
        <v>200</v>
      </c>
      <c r="E269" s="78">
        <v>5.8</v>
      </c>
      <c r="F269" s="78">
        <v>6.4</v>
      </c>
      <c r="G269" s="78">
        <v>9.4</v>
      </c>
      <c r="H269" s="78">
        <v>118.4</v>
      </c>
      <c r="I269" s="78">
        <v>0.1</v>
      </c>
      <c r="J269" s="78">
        <v>2.6</v>
      </c>
      <c r="K269" s="78">
        <v>0</v>
      </c>
      <c r="L269" s="78">
        <v>0</v>
      </c>
      <c r="M269" s="78">
        <v>240</v>
      </c>
      <c r="N269" s="78">
        <v>180</v>
      </c>
      <c r="O269" s="78">
        <v>28</v>
      </c>
      <c r="P269" s="78">
        <v>0.2</v>
      </c>
    </row>
    <row r="270" spans="1:16" ht="14.45" customHeight="1">
      <c r="A270" s="41">
        <v>9</v>
      </c>
      <c r="B270" s="69" t="s">
        <v>281</v>
      </c>
      <c r="C270" s="26" t="s">
        <v>168</v>
      </c>
      <c r="D270" s="72" t="s">
        <v>266</v>
      </c>
      <c r="E270" s="78">
        <v>0.14000000000000001</v>
      </c>
      <c r="F270" s="78">
        <v>0.02</v>
      </c>
      <c r="G270" s="78">
        <v>15.2</v>
      </c>
      <c r="H270" s="78">
        <v>61.54</v>
      </c>
      <c r="I270" s="78">
        <v>0</v>
      </c>
      <c r="J270" s="78">
        <v>2.84</v>
      </c>
      <c r="K270" s="78">
        <v>0</v>
      </c>
      <c r="L270" s="78">
        <v>0.02</v>
      </c>
      <c r="M270" s="78">
        <v>14.2</v>
      </c>
      <c r="N270" s="78">
        <v>4.4000000000000004</v>
      </c>
      <c r="O270" s="78">
        <v>2.4</v>
      </c>
      <c r="P270" s="78">
        <v>0.36</v>
      </c>
    </row>
    <row r="271" spans="1:16" ht="14.45" customHeight="1">
      <c r="A271" s="41">
        <v>9</v>
      </c>
      <c r="B271" s="61"/>
      <c r="C271" s="61" t="s">
        <v>18</v>
      </c>
      <c r="D271" s="62"/>
      <c r="E271" s="61">
        <v>24.411666666666665</v>
      </c>
      <c r="F271" s="71">
        <v>23.158333333333335</v>
      </c>
      <c r="G271" s="71">
        <v>93.11</v>
      </c>
      <c r="H271" s="71">
        <v>678.51166666666666</v>
      </c>
      <c r="I271" s="71">
        <v>0.62600000000000011</v>
      </c>
      <c r="J271" s="71">
        <v>8.5183333333333344</v>
      </c>
      <c r="K271" s="71">
        <v>1.7050000000000001</v>
      </c>
      <c r="L271" s="71">
        <v>6.5233333333333334</v>
      </c>
      <c r="M271" s="71">
        <v>333.50666666666666</v>
      </c>
      <c r="N271" s="71">
        <v>332.83666666666664</v>
      </c>
      <c r="O271" s="71">
        <v>134.59166666666667</v>
      </c>
      <c r="P271" s="71">
        <v>3.9258333333333337</v>
      </c>
    </row>
    <row r="272" spans="1:16" ht="12.6" customHeight="1">
      <c r="A272" s="41">
        <v>9</v>
      </c>
      <c r="B272" s="90" t="s">
        <v>19</v>
      </c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</row>
    <row r="273" spans="1:16" ht="18" customHeight="1">
      <c r="A273" s="41">
        <v>9</v>
      </c>
      <c r="B273" s="61" t="s">
        <v>201</v>
      </c>
      <c r="C273" s="26" t="s">
        <v>236</v>
      </c>
      <c r="D273" s="62">
        <v>100</v>
      </c>
      <c r="E273" s="43">
        <v>1.4</v>
      </c>
      <c r="F273" s="43">
        <v>6</v>
      </c>
      <c r="G273" s="43">
        <v>8.3000000000000007</v>
      </c>
      <c r="H273" s="43">
        <v>92.800000000000011</v>
      </c>
      <c r="I273" s="43">
        <v>0</v>
      </c>
      <c r="J273" s="43">
        <v>9.5</v>
      </c>
      <c r="K273" s="43">
        <v>0</v>
      </c>
      <c r="L273" s="43">
        <v>2.73</v>
      </c>
      <c r="M273" s="43">
        <v>35</v>
      </c>
      <c r="N273" s="43">
        <v>40.9</v>
      </c>
      <c r="O273" s="43">
        <v>20.9</v>
      </c>
      <c r="P273" s="43">
        <v>1.3</v>
      </c>
    </row>
    <row r="274" spans="1:16" ht="16.149999999999999" customHeight="1">
      <c r="A274" s="41">
        <v>9</v>
      </c>
      <c r="B274" s="69" t="s">
        <v>188</v>
      </c>
      <c r="C274" s="26" t="s">
        <v>121</v>
      </c>
      <c r="D274" s="70" t="s">
        <v>277</v>
      </c>
      <c r="E274" s="43">
        <v>2.4300000000000002</v>
      </c>
      <c r="F274" s="43">
        <v>2.97</v>
      </c>
      <c r="G274" s="43">
        <v>16.739999999999998</v>
      </c>
      <c r="H274" s="43">
        <v>103.41</v>
      </c>
      <c r="I274" s="43">
        <v>0</v>
      </c>
      <c r="J274" s="43">
        <v>0</v>
      </c>
      <c r="K274" s="43">
        <v>11.88</v>
      </c>
      <c r="L274" s="43">
        <v>1.35</v>
      </c>
      <c r="M274" s="43">
        <v>32.130000000000003</v>
      </c>
      <c r="N274" s="43">
        <v>32.130000000000003</v>
      </c>
      <c r="O274" s="43">
        <v>78.03</v>
      </c>
      <c r="P274" s="43">
        <v>1.35</v>
      </c>
    </row>
    <row r="275" spans="1:16" ht="14.45" customHeight="1">
      <c r="A275" s="41">
        <v>9</v>
      </c>
      <c r="B275" s="69" t="s">
        <v>259</v>
      </c>
      <c r="C275" s="26" t="s">
        <v>258</v>
      </c>
      <c r="D275" s="70">
        <v>100</v>
      </c>
      <c r="E275" s="43">
        <v>9.1999999999999993</v>
      </c>
      <c r="F275" s="43">
        <v>14.4</v>
      </c>
      <c r="G275" s="43">
        <v>5.4</v>
      </c>
      <c r="H275" s="43">
        <v>187.99999999999997</v>
      </c>
      <c r="I275" s="43">
        <v>0.1</v>
      </c>
      <c r="J275" s="43">
        <v>0.1</v>
      </c>
      <c r="K275" s="43">
        <v>1.1000000000000001</v>
      </c>
      <c r="L275" s="43">
        <v>1.5</v>
      </c>
      <c r="M275" s="43">
        <v>24</v>
      </c>
      <c r="N275" s="43">
        <v>17.7</v>
      </c>
      <c r="O275" s="43">
        <v>136</v>
      </c>
      <c r="P275" s="43">
        <v>1.6</v>
      </c>
    </row>
    <row r="276" spans="1:16" ht="15.6" customHeight="1">
      <c r="B276" s="69" t="s">
        <v>184</v>
      </c>
      <c r="C276" s="26" t="s">
        <v>144</v>
      </c>
      <c r="D276" s="70">
        <v>180</v>
      </c>
      <c r="E276" s="43">
        <v>6.6239999999999997</v>
      </c>
      <c r="F276" s="43">
        <v>5.4179999999999993</v>
      </c>
      <c r="G276" s="43">
        <v>29.933999999999997</v>
      </c>
      <c r="H276" s="43">
        <v>194.99399999999997</v>
      </c>
      <c r="I276" s="43">
        <v>7.2000000000000008E-2</v>
      </c>
      <c r="J276" s="43">
        <v>0</v>
      </c>
      <c r="K276" s="43">
        <v>0.18</v>
      </c>
      <c r="L276" s="43">
        <v>1.17</v>
      </c>
      <c r="M276" s="43">
        <v>5.8320000000000007</v>
      </c>
      <c r="N276" s="43">
        <v>44.604000000000006</v>
      </c>
      <c r="O276" s="43">
        <v>25.344000000000001</v>
      </c>
      <c r="P276" s="43">
        <v>1.3319999999999999</v>
      </c>
    </row>
    <row r="277" spans="1:16" ht="15.6" customHeight="1">
      <c r="B277" s="69" t="s">
        <v>177</v>
      </c>
      <c r="C277" s="26" t="s">
        <v>59</v>
      </c>
      <c r="D277" s="70">
        <v>200</v>
      </c>
      <c r="E277" s="43">
        <v>0.66</v>
      </c>
      <c r="F277" s="43">
        <v>0.1</v>
      </c>
      <c r="G277" s="43">
        <v>28.02</v>
      </c>
      <c r="H277" s="43">
        <v>115.62</v>
      </c>
      <c r="I277" s="43">
        <v>0</v>
      </c>
      <c r="J277" s="43">
        <v>0.02</v>
      </c>
      <c r="K277" s="43">
        <v>0.68</v>
      </c>
      <c r="L277" s="43">
        <v>0.5</v>
      </c>
      <c r="M277" s="43">
        <v>32.479999999999997</v>
      </c>
      <c r="N277" s="43">
        <v>17.46</v>
      </c>
      <c r="O277" s="43">
        <v>23.44</v>
      </c>
      <c r="P277" s="43">
        <v>0.7</v>
      </c>
    </row>
    <row r="278" spans="1:16" ht="15.6" customHeight="1">
      <c r="B278" s="75"/>
      <c r="C278" s="26" t="s">
        <v>207</v>
      </c>
      <c r="D278" s="76">
        <v>150</v>
      </c>
      <c r="E278" s="43">
        <v>1.3999999999999997</v>
      </c>
      <c r="F278" s="43">
        <v>0.20000000000000004</v>
      </c>
      <c r="G278" s="43">
        <v>14.3</v>
      </c>
      <c r="H278" s="43">
        <v>64.599999999999994</v>
      </c>
      <c r="I278" s="43">
        <v>5.9999999999999991E-2</v>
      </c>
      <c r="J278" s="43">
        <v>15</v>
      </c>
      <c r="K278" s="43">
        <v>0</v>
      </c>
      <c r="L278" s="43">
        <v>1.7</v>
      </c>
      <c r="M278" s="43">
        <v>30</v>
      </c>
      <c r="N278" s="43">
        <v>51</v>
      </c>
      <c r="O278" s="43">
        <v>24</v>
      </c>
      <c r="P278" s="43">
        <v>0.9</v>
      </c>
    </row>
    <row r="279" spans="1:16" ht="13.15" customHeight="1">
      <c r="A279" s="41">
        <v>9</v>
      </c>
      <c r="B279" s="69" t="s">
        <v>60</v>
      </c>
      <c r="C279" s="26" t="s">
        <v>20</v>
      </c>
      <c r="D279" s="70">
        <v>40</v>
      </c>
      <c r="E279" s="43">
        <v>3.0666666666666664</v>
      </c>
      <c r="F279" s="43">
        <v>0.26666666666666672</v>
      </c>
      <c r="G279" s="43">
        <v>19.733333333333334</v>
      </c>
      <c r="H279" s="43">
        <v>93.6</v>
      </c>
      <c r="I279" s="43">
        <v>0</v>
      </c>
      <c r="J279" s="43">
        <v>0</v>
      </c>
      <c r="K279" s="43">
        <v>0</v>
      </c>
      <c r="L279" s="43">
        <v>0.4</v>
      </c>
      <c r="M279" s="43">
        <v>8</v>
      </c>
      <c r="N279" s="43">
        <v>26</v>
      </c>
      <c r="O279" s="43">
        <v>5.6000000000000014</v>
      </c>
      <c r="P279" s="43">
        <v>0.4</v>
      </c>
    </row>
    <row r="280" spans="1:16" ht="15.6" customHeight="1">
      <c r="A280" s="41">
        <v>9</v>
      </c>
      <c r="B280" s="69" t="s">
        <v>166</v>
      </c>
      <c r="C280" s="26" t="s">
        <v>21</v>
      </c>
      <c r="D280" s="70">
        <v>50</v>
      </c>
      <c r="E280" s="43">
        <v>3.25</v>
      </c>
      <c r="F280" s="43">
        <v>0.625</v>
      </c>
      <c r="G280" s="43">
        <v>19.75</v>
      </c>
      <c r="H280" s="43">
        <v>97.625</v>
      </c>
      <c r="I280" s="43">
        <v>0.125</v>
      </c>
      <c r="J280" s="43">
        <v>0</v>
      </c>
      <c r="K280" s="43">
        <v>0</v>
      </c>
      <c r="L280" s="43">
        <v>0.75</v>
      </c>
      <c r="M280" s="43">
        <v>14.499999999999998</v>
      </c>
      <c r="N280" s="43">
        <v>75</v>
      </c>
      <c r="O280" s="43">
        <v>23.5</v>
      </c>
      <c r="P280" s="43">
        <v>2</v>
      </c>
    </row>
    <row r="281" spans="1:16" ht="18" customHeight="1">
      <c r="A281" s="41">
        <v>9</v>
      </c>
      <c r="B281" s="61"/>
      <c r="C281" s="61" t="s">
        <v>18</v>
      </c>
      <c r="D281" s="62"/>
      <c r="E281" s="61">
        <v>28.030666666666665</v>
      </c>
      <c r="F281" s="75">
        <v>29.979666666666667</v>
      </c>
      <c r="G281" s="75">
        <v>142.17733333333331</v>
      </c>
      <c r="H281" s="75">
        <v>950.649</v>
      </c>
      <c r="I281" s="75">
        <v>0.35699999999999998</v>
      </c>
      <c r="J281" s="75">
        <v>24.619999999999997</v>
      </c>
      <c r="K281" s="75">
        <v>13.84</v>
      </c>
      <c r="L281" s="75">
        <v>10.1</v>
      </c>
      <c r="M281" s="75">
        <v>181.94199999999998</v>
      </c>
      <c r="N281" s="75">
        <v>304.79399999999998</v>
      </c>
      <c r="O281" s="75">
        <v>336.81400000000002</v>
      </c>
      <c r="P281" s="75">
        <v>9.5820000000000007</v>
      </c>
    </row>
    <row r="282" spans="1:16" ht="18" customHeight="1">
      <c r="A282" s="41">
        <v>9</v>
      </c>
      <c r="B282" s="90" t="s">
        <v>22</v>
      </c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</row>
    <row r="283" spans="1:16" ht="15.6" customHeight="1">
      <c r="A283" s="41">
        <v>9</v>
      </c>
      <c r="B283" s="69" t="s">
        <v>212</v>
      </c>
      <c r="C283" s="26" t="s">
        <v>306</v>
      </c>
      <c r="D283" s="62" t="s">
        <v>147</v>
      </c>
      <c r="E283" s="43">
        <v>7.8350400000000002</v>
      </c>
      <c r="F283" s="43">
        <v>8.1488399999999999</v>
      </c>
      <c r="G283" s="43">
        <v>25.700640000000003</v>
      </c>
      <c r="H283" s="43">
        <v>207.48228000000003</v>
      </c>
      <c r="I283" s="43">
        <v>0.18048000000000003</v>
      </c>
      <c r="J283" s="43">
        <v>3.4799999999999996E-3</v>
      </c>
      <c r="K283" s="43">
        <v>2.5680000000000005E-2</v>
      </c>
      <c r="L283" s="43">
        <v>2.8855199999999996</v>
      </c>
      <c r="M283" s="43">
        <v>28.593000000000004</v>
      </c>
      <c r="N283" s="43">
        <v>39.700800000000001</v>
      </c>
      <c r="O283" s="43">
        <v>150.73560000000001</v>
      </c>
      <c r="P283" s="43">
        <v>1.5632399999999997</v>
      </c>
    </row>
    <row r="284" spans="1:16" ht="14.45" hidden="1" customHeight="1">
      <c r="A284" s="41">
        <v>9</v>
      </c>
      <c r="B284" s="69" t="s">
        <v>212</v>
      </c>
      <c r="C284" s="26" t="s">
        <v>307</v>
      </c>
      <c r="D284" s="70">
        <v>150</v>
      </c>
      <c r="E284" s="43">
        <v>10.4</v>
      </c>
      <c r="F284" s="43">
        <v>10.56</v>
      </c>
      <c r="G284" s="43">
        <v>34.08</v>
      </c>
      <c r="H284" s="43">
        <v>272.96000000000004</v>
      </c>
      <c r="I284" s="43">
        <v>0.24</v>
      </c>
      <c r="J284" s="43">
        <v>0</v>
      </c>
      <c r="K284" s="43">
        <v>3.2000000000000001E-2</v>
      </c>
      <c r="L284" s="43">
        <v>3.84</v>
      </c>
      <c r="M284" s="43">
        <v>36.799999999999997</v>
      </c>
      <c r="N284" s="43">
        <v>52.8</v>
      </c>
      <c r="O284" s="43">
        <v>200</v>
      </c>
      <c r="P284" s="43">
        <v>2.08</v>
      </c>
    </row>
    <row r="285" spans="1:16" ht="14.45" hidden="1" customHeight="1">
      <c r="B285" s="69" t="s">
        <v>289</v>
      </c>
      <c r="C285" s="26" t="s">
        <v>260</v>
      </c>
      <c r="D285" s="70">
        <v>10</v>
      </c>
      <c r="E285" s="43">
        <v>0.29199999999999998</v>
      </c>
      <c r="F285" s="43">
        <v>1.9069999999999998</v>
      </c>
      <c r="G285" s="43">
        <v>1.1719999999999999</v>
      </c>
      <c r="H285" s="43">
        <v>23.019000000000002</v>
      </c>
      <c r="I285" s="43">
        <v>4.0000000000000001E-3</v>
      </c>
      <c r="J285" s="43">
        <v>2.8999999999999998E-2</v>
      </c>
      <c r="K285" s="43">
        <v>1.4000000000000002E-2</v>
      </c>
      <c r="L285" s="43">
        <v>4.6000000000000006E-2</v>
      </c>
      <c r="M285" s="43">
        <v>8.2750000000000004</v>
      </c>
      <c r="N285" s="43">
        <v>0.84</v>
      </c>
      <c r="O285" s="43">
        <v>6.13</v>
      </c>
      <c r="P285" s="43">
        <v>2.7000000000000003E-2</v>
      </c>
    </row>
    <row r="286" spans="1:16" ht="14.45" customHeight="1">
      <c r="B286" s="69" t="s">
        <v>175</v>
      </c>
      <c r="C286" s="26" t="s">
        <v>54</v>
      </c>
      <c r="D286" s="70">
        <v>200</v>
      </c>
      <c r="E286" s="43">
        <v>0.57999999999999996</v>
      </c>
      <c r="F286" s="43">
        <v>0.06</v>
      </c>
      <c r="G286" s="43">
        <v>30.2</v>
      </c>
      <c r="H286" s="43">
        <v>123.66</v>
      </c>
      <c r="I286" s="43">
        <v>0</v>
      </c>
      <c r="J286" s="43">
        <v>1.1000000000000001</v>
      </c>
      <c r="K286" s="43">
        <v>0</v>
      </c>
      <c r="L286" s="43">
        <v>0.18</v>
      </c>
      <c r="M286" s="43">
        <v>15.7</v>
      </c>
      <c r="N286" s="43">
        <v>16.32</v>
      </c>
      <c r="O286" s="43">
        <v>3.36</v>
      </c>
      <c r="P286" s="43">
        <v>0.38</v>
      </c>
    </row>
    <row r="287" spans="1:16" ht="15.6" customHeight="1">
      <c r="A287" s="41">
        <v>9</v>
      </c>
      <c r="B287" s="61"/>
      <c r="C287" s="61" t="s">
        <v>18</v>
      </c>
      <c r="D287" s="62"/>
      <c r="E287" s="61">
        <v>8.4150399999999994</v>
      </c>
      <c r="F287" s="69">
        <v>8.2088400000000004</v>
      </c>
      <c r="G287" s="69">
        <v>55.900640000000003</v>
      </c>
      <c r="H287" s="69">
        <v>331.14228000000003</v>
      </c>
      <c r="I287" s="69">
        <v>0.18048000000000003</v>
      </c>
      <c r="J287" s="69">
        <v>1.10348</v>
      </c>
      <c r="K287" s="69">
        <v>2.5680000000000005E-2</v>
      </c>
      <c r="L287" s="69">
        <v>3.0655199999999998</v>
      </c>
      <c r="M287" s="69">
        <v>44.293000000000006</v>
      </c>
      <c r="N287" s="69">
        <v>56.020800000000001</v>
      </c>
      <c r="O287" s="69">
        <v>154.09560000000002</v>
      </c>
      <c r="P287" s="69">
        <v>1.9432399999999999</v>
      </c>
    </row>
    <row r="288" spans="1:16" ht="13.9" customHeight="1">
      <c r="A288" s="41">
        <v>9</v>
      </c>
      <c r="B288" s="61"/>
      <c r="C288" s="61" t="s">
        <v>33</v>
      </c>
      <c r="D288" s="62"/>
      <c r="E288" s="61">
        <v>60.857373333333328</v>
      </c>
      <c r="F288" s="69">
        <v>61.346840000000007</v>
      </c>
      <c r="G288" s="69">
        <v>291.18797333333333</v>
      </c>
      <c r="H288" s="69">
        <v>1960.3029466666667</v>
      </c>
      <c r="I288" s="69">
        <v>1.1634800000000001</v>
      </c>
      <c r="J288" s="69">
        <v>34.241813333333333</v>
      </c>
      <c r="K288" s="69">
        <v>15.570679999999999</v>
      </c>
      <c r="L288" s="69">
        <v>19.688853333333334</v>
      </c>
      <c r="M288" s="69">
        <v>559.74166666666667</v>
      </c>
      <c r="N288" s="69">
        <v>693.65146666666669</v>
      </c>
      <c r="O288" s="69">
        <v>625.50126666666665</v>
      </c>
      <c r="P288" s="69">
        <v>15.451073333333333</v>
      </c>
    </row>
    <row r="289" spans="1:16" s="36" customFormat="1" ht="20.100000000000001" customHeight="1">
      <c r="B289" s="44"/>
      <c r="C289" s="44"/>
      <c r="D289" s="45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</row>
    <row r="290" spans="1:16" s="36" customFormat="1" ht="20.100000000000001" customHeight="1">
      <c r="B290" s="37" t="s">
        <v>160</v>
      </c>
      <c r="C290" s="38"/>
      <c r="D290" s="45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</row>
    <row r="291" spans="1:16" s="36" customFormat="1" ht="20.100000000000001" customHeight="1">
      <c r="B291" s="37" t="s">
        <v>156</v>
      </c>
      <c r="C291" s="38"/>
      <c r="D291" s="45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</row>
    <row r="292" spans="1:16" s="36" customFormat="1" ht="20.100000000000001" customHeight="1">
      <c r="B292" s="37" t="s">
        <v>302</v>
      </c>
      <c r="C292" s="38"/>
      <c r="D292" s="45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</row>
    <row r="293" spans="1:16" s="36" customFormat="1" ht="20.100000000000001" hidden="1" customHeight="1">
      <c r="B293" s="44"/>
      <c r="C293" s="44"/>
      <c r="D293" s="45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</row>
    <row r="294" spans="1:16" s="36" customFormat="1" ht="37.5" customHeight="1">
      <c r="B294" s="92" t="s">
        <v>0</v>
      </c>
      <c r="C294" s="92" t="s">
        <v>1</v>
      </c>
      <c r="D294" s="93" t="s">
        <v>2</v>
      </c>
      <c r="E294" s="90" t="s">
        <v>3</v>
      </c>
      <c r="F294" s="90"/>
      <c r="G294" s="90"/>
      <c r="H294" s="90" t="s">
        <v>4</v>
      </c>
      <c r="I294" s="90" t="s">
        <v>5</v>
      </c>
      <c r="J294" s="90"/>
      <c r="K294" s="90"/>
      <c r="L294" s="90"/>
      <c r="M294" s="90" t="s">
        <v>6</v>
      </c>
      <c r="N294" s="90"/>
      <c r="O294" s="90"/>
      <c r="P294" s="90"/>
    </row>
    <row r="295" spans="1:16" s="36" customFormat="1" ht="22.9" customHeight="1">
      <c r="B295" s="92"/>
      <c r="C295" s="92"/>
      <c r="D295" s="93"/>
      <c r="E295" s="61" t="s">
        <v>7</v>
      </c>
      <c r="F295" s="61" t="s">
        <v>8</v>
      </c>
      <c r="G295" s="61" t="s">
        <v>9</v>
      </c>
      <c r="H295" s="90"/>
      <c r="I295" s="61" t="s">
        <v>150</v>
      </c>
      <c r="J295" s="61" t="s">
        <v>10</v>
      </c>
      <c r="K295" s="61" t="s">
        <v>11</v>
      </c>
      <c r="L295" s="61" t="s">
        <v>12</v>
      </c>
      <c r="M295" s="61" t="s">
        <v>13</v>
      </c>
      <c r="N295" s="61" t="s">
        <v>14</v>
      </c>
      <c r="O295" s="61" t="s">
        <v>15</v>
      </c>
      <c r="P295" s="61" t="s">
        <v>16</v>
      </c>
    </row>
    <row r="296" spans="1:16" ht="13.9" customHeight="1">
      <c r="A296" s="41">
        <v>10</v>
      </c>
      <c r="B296" s="90" t="s">
        <v>17</v>
      </c>
      <c r="C296" s="90"/>
      <c r="D296" s="90"/>
      <c r="E296" s="90"/>
      <c r="F296" s="90"/>
      <c r="G296" s="90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1:16" ht="28.15" customHeight="1">
      <c r="A297" s="41">
        <v>10</v>
      </c>
      <c r="B297" s="56" t="s">
        <v>220</v>
      </c>
      <c r="C297" s="26" t="s">
        <v>233</v>
      </c>
      <c r="D297" s="62" t="s">
        <v>268</v>
      </c>
      <c r="E297" s="57">
        <v>8.1180000000000003</v>
      </c>
      <c r="F297" s="57">
        <v>10.824000000000002</v>
      </c>
      <c r="G297" s="57">
        <v>35.423999999999999</v>
      </c>
      <c r="H297" s="57">
        <v>271.58400000000006</v>
      </c>
      <c r="I297" s="57">
        <v>6.1499999999999992E-2</v>
      </c>
      <c r="J297" s="57">
        <v>6.56</v>
      </c>
      <c r="K297" s="57">
        <v>0.41</v>
      </c>
      <c r="L297" s="57">
        <v>2.0499999999999998</v>
      </c>
      <c r="M297" s="57">
        <v>177.59149999999997</v>
      </c>
      <c r="N297" s="57">
        <v>193.11</v>
      </c>
      <c r="O297" s="57">
        <v>41.163999999999994</v>
      </c>
      <c r="P297" s="57">
        <v>0.61499999999999999</v>
      </c>
    </row>
    <row r="298" spans="1:16" ht="14.45" customHeight="1">
      <c r="B298" s="56" t="s">
        <v>104</v>
      </c>
      <c r="C298" s="26" t="s">
        <v>24</v>
      </c>
      <c r="D298" s="70">
        <v>40</v>
      </c>
      <c r="E298" s="57">
        <v>3.2</v>
      </c>
      <c r="F298" s="57">
        <v>0.1</v>
      </c>
      <c r="G298" s="57">
        <v>21.2</v>
      </c>
      <c r="H298" s="57">
        <v>98.5</v>
      </c>
      <c r="I298" s="57">
        <v>0.08</v>
      </c>
      <c r="J298" s="57">
        <v>1.6</v>
      </c>
      <c r="K298" s="57">
        <v>0</v>
      </c>
      <c r="L298" s="57">
        <v>0</v>
      </c>
      <c r="M298" s="57">
        <v>15.2</v>
      </c>
      <c r="N298" s="57">
        <v>52</v>
      </c>
      <c r="O298" s="57">
        <v>10.4</v>
      </c>
      <c r="P298" s="57">
        <v>1</v>
      </c>
    </row>
    <row r="299" spans="1:16" ht="14.45" customHeight="1">
      <c r="B299" s="56" t="s">
        <v>210</v>
      </c>
      <c r="C299" s="26" t="s">
        <v>180</v>
      </c>
      <c r="D299" s="70">
        <v>10</v>
      </c>
      <c r="E299" s="57">
        <v>0.25</v>
      </c>
      <c r="F299" s="57">
        <v>5.3</v>
      </c>
      <c r="G299" s="57">
        <v>1.89</v>
      </c>
      <c r="H299" s="57">
        <v>56.26</v>
      </c>
      <c r="I299" s="57">
        <v>1E-3</v>
      </c>
      <c r="J299" s="57">
        <v>0</v>
      </c>
      <c r="K299" s="57">
        <v>0.04</v>
      </c>
      <c r="L299" s="57">
        <v>0.1</v>
      </c>
      <c r="M299" s="57">
        <v>2.4</v>
      </c>
      <c r="N299" s="57">
        <v>3</v>
      </c>
      <c r="O299" s="57">
        <v>0</v>
      </c>
      <c r="P299" s="57">
        <v>0.02</v>
      </c>
    </row>
    <row r="300" spans="1:16" ht="15.6" customHeight="1">
      <c r="B300" s="56"/>
      <c r="C300" s="26" t="s">
        <v>207</v>
      </c>
      <c r="D300" s="70">
        <v>150</v>
      </c>
      <c r="E300" s="57">
        <v>1.3999999999999997</v>
      </c>
      <c r="F300" s="57">
        <v>0.20000000000000004</v>
      </c>
      <c r="G300" s="57">
        <v>14.3</v>
      </c>
      <c r="H300" s="57">
        <v>64.599999999999994</v>
      </c>
      <c r="I300" s="57">
        <v>5.9999999999999991E-2</v>
      </c>
      <c r="J300" s="57">
        <v>15</v>
      </c>
      <c r="K300" s="57">
        <v>0</v>
      </c>
      <c r="L300" s="57">
        <v>1.7</v>
      </c>
      <c r="M300" s="57">
        <v>30</v>
      </c>
      <c r="N300" s="57">
        <v>51</v>
      </c>
      <c r="O300" s="57">
        <v>24</v>
      </c>
      <c r="P300" s="57">
        <v>0.9</v>
      </c>
    </row>
    <row r="301" spans="1:16" ht="15.6" customHeight="1">
      <c r="B301" s="56" t="s">
        <v>292</v>
      </c>
      <c r="C301" s="26" t="s">
        <v>26</v>
      </c>
      <c r="D301" s="70" t="s">
        <v>248</v>
      </c>
      <c r="E301" s="57">
        <v>0.08</v>
      </c>
      <c r="F301" s="57">
        <v>0.02</v>
      </c>
      <c r="G301" s="57">
        <v>15</v>
      </c>
      <c r="H301" s="57">
        <v>60.5</v>
      </c>
      <c r="I301" s="57">
        <v>0</v>
      </c>
      <c r="J301" s="57">
        <v>0</v>
      </c>
      <c r="K301" s="57">
        <v>0.04</v>
      </c>
      <c r="L301" s="57">
        <v>0</v>
      </c>
      <c r="M301" s="57">
        <v>11.1</v>
      </c>
      <c r="N301" s="57">
        <v>1.4</v>
      </c>
      <c r="O301" s="57">
        <v>2.8</v>
      </c>
      <c r="P301" s="57">
        <v>0.28000000000000003</v>
      </c>
    </row>
    <row r="302" spans="1:16" ht="14.45" customHeight="1">
      <c r="A302" s="41">
        <v>10</v>
      </c>
      <c r="B302" s="61"/>
      <c r="C302" s="61" t="s">
        <v>18</v>
      </c>
      <c r="D302" s="62"/>
      <c r="E302" s="61">
        <v>13.048000000000002</v>
      </c>
      <c r="F302" s="69">
        <v>16.443999999999999</v>
      </c>
      <c r="G302" s="69">
        <v>87.813999999999993</v>
      </c>
      <c r="H302" s="69">
        <v>551.44400000000007</v>
      </c>
      <c r="I302" s="69">
        <v>0.20249999999999999</v>
      </c>
      <c r="J302" s="69">
        <v>23.16</v>
      </c>
      <c r="K302" s="69">
        <v>0.48999999999999994</v>
      </c>
      <c r="L302" s="69">
        <v>3.8499999999999996</v>
      </c>
      <c r="M302" s="69">
        <v>236.29149999999996</v>
      </c>
      <c r="N302" s="69">
        <v>300.51</v>
      </c>
      <c r="O302" s="69">
        <v>78.36399999999999</v>
      </c>
      <c r="P302" s="69">
        <v>2.8150000000000004</v>
      </c>
    </row>
    <row r="303" spans="1:16" ht="14.45" customHeight="1">
      <c r="A303" s="41">
        <v>10</v>
      </c>
      <c r="B303" s="90" t="s">
        <v>19</v>
      </c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</row>
    <row r="304" spans="1:16" ht="18" customHeight="1">
      <c r="A304" s="41">
        <v>10</v>
      </c>
      <c r="B304" s="61" t="s">
        <v>234</v>
      </c>
      <c r="C304" s="26" t="s">
        <v>237</v>
      </c>
      <c r="D304" s="62">
        <v>100</v>
      </c>
      <c r="E304" s="43">
        <v>5.1520000000000001</v>
      </c>
      <c r="F304" s="43">
        <v>4.4719999999999995</v>
      </c>
      <c r="G304" s="43">
        <v>30.28</v>
      </c>
      <c r="H304" s="43">
        <v>181.97600000000003</v>
      </c>
      <c r="I304" s="43">
        <v>0</v>
      </c>
      <c r="J304" s="43">
        <v>0.28000000000000003</v>
      </c>
      <c r="K304" s="43">
        <v>0</v>
      </c>
      <c r="L304" s="43">
        <v>2.7440000000000002</v>
      </c>
      <c r="M304" s="43">
        <v>67.455999999999989</v>
      </c>
      <c r="N304" s="43">
        <v>61.776000000000003</v>
      </c>
      <c r="O304" s="43">
        <v>238.2</v>
      </c>
      <c r="P304" s="43">
        <v>3.12</v>
      </c>
    </row>
    <row r="305" spans="1:16" ht="28.9" customHeight="1">
      <c r="B305" s="69" t="s">
        <v>202</v>
      </c>
      <c r="C305" s="26" t="s">
        <v>189</v>
      </c>
      <c r="D305" s="62" t="s">
        <v>267</v>
      </c>
      <c r="E305" s="43">
        <v>1.4249999999999998</v>
      </c>
      <c r="F305" s="43">
        <v>4.1500000000000004</v>
      </c>
      <c r="G305" s="43">
        <v>6.4349999999999996</v>
      </c>
      <c r="H305" s="43">
        <v>68.790000000000006</v>
      </c>
      <c r="I305" s="43">
        <v>5.0000000000000001E-4</v>
      </c>
      <c r="J305" s="43">
        <v>5.0000000000000001E-3</v>
      </c>
      <c r="K305" s="43">
        <v>13.599999999999998</v>
      </c>
      <c r="L305" s="43">
        <v>1.8049999999999999</v>
      </c>
      <c r="M305" s="43">
        <v>40.299999999999997</v>
      </c>
      <c r="N305" s="43">
        <v>18.400000000000002</v>
      </c>
      <c r="O305" s="43">
        <v>39.299999999999997</v>
      </c>
      <c r="P305" s="43">
        <v>0.6</v>
      </c>
    </row>
    <row r="306" spans="1:16" ht="14.45" hidden="1" customHeight="1">
      <c r="A306" s="41">
        <v>10</v>
      </c>
      <c r="B306" s="69"/>
      <c r="C306" s="26" t="s">
        <v>190</v>
      </c>
      <c r="D306" s="70">
        <v>200</v>
      </c>
      <c r="E306" s="43">
        <v>1.4</v>
      </c>
      <c r="F306" s="43">
        <v>4</v>
      </c>
      <c r="G306" s="43">
        <v>6.4</v>
      </c>
      <c r="H306" s="43">
        <v>67.2</v>
      </c>
      <c r="I306" s="43">
        <v>0</v>
      </c>
      <c r="J306" s="43">
        <v>0</v>
      </c>
      <c r="K306" s="43">
        <v>12.6</v>
      </c>
      <c r="L306" s="43">
        <v>1.8</v>
      </c>
      <c r="M306" s="43">
        <v>39.4</v>
      </c>
      <c r="N306" s="43">
        <v>17.8</v>
      </c>
      <c r="O306" s="43">
        <v>39.200000000000003</v>
      </c>
      <c r="P306" s="43">
        <v>0.6</v>
      </c>
    </row>
    <row r="307" spans="1:16" ht="1.1499999999999999" customHeight="1">
      <c r="B307" s="69"/>
      <c r="C307" s="26" t="s">
        <v>172</v>
      </c>
      <c r="D307" s="70">
        <v>10</v>
      </c>
      <c r="E307" s="43">
        <v>2.5000000000000001E-2</v>
      </c>
      <c r="F307" s="43">
        <v>0.15</v>
      </c>
      <c r="G307" s="43">
        <v>3.5000000000000003E-2</v>
      </c>
      <c r="H307" s="43">
        <v>1.59</v>
      </c>
      <c r="I307" s="43">
        <v>5.0000000000000001E-4</v>
      </c>
      <c r="J307" s="43">
        <v>5.0000000000000001E-3</v>
      </c>
      <c r="K307" s="43">
        <v>1</v>
      </c>
      <c r="L307" s="43">
        <v>5.0000000000000001E-3</v>
      </c>
      <c r="M307" s="43">
        <v>0.9</v>
      </c>
      <c r="N307" s="43">
        <v>0.6</v>
      </c>
      <c r="O307" s="43">
        <v>0.1</v>
      </c>
      <c r="P307" s="43">
        <v>0</v>
      </c>
    </row>
    <row r="308" spans="1:16" ht="16.149999999999999" customHeight="1">
      <c r="A308" s="41">
        <v>10</v>
      </c>
      <c r="B308" s="69" t="s">
        <v>192</v>
      </c>
      <c r="C308" s="26" t="s">
        <v>191</v>
      </c>
      <c r="D308" s="70">
        <v>100</v>
      </c>
      <c r="E308" s="43">
        <v>15.105</v>
      </c>
      <c r="F308" s="43">
        <v>9.1199999999999992</v>
      </c>
      <c r="G308" s="43">
        <v>11.4</v>
      </c>
      <c r="H308" s="43">
        <v>188.1</v>
      </c>
      <c r="I308" s="43">
        <v>0.19</v>
      </c>
      <c r="J308" s="43">
        <v>9.5000000000000001E-2</v>
      </c>
      <c r="K308" s="43">
        <v>0.66500000000000004</v>
      </c>
      <c r="L308" s="43">
        <v>3.04</v>
      </c>
      <c r="M308" s="43">
        <v>113.24</v>
      </c>
      <c r="N308" s="43">
        <v>43.414999999999999</v>
      </c>
      <c r="O308" s="43">
        <v>212.51499999999999</v>
      </c>
      <c r="P308" s="43">
        <v>1.1399999999999999</v>
      </c>
    </row>
    <row r="309" spans="1:16" ht="16.149999999999999" customHeight="1">
      <c r="B309" s="69" t="s">
        <v>63</v>
      </c>
      <c r="C309" s="26" t="s">
        <v>51</v>
      </c>
      <c r="D309" s="70">
        <v>180</v>
      </c>
      <c r="E309" s="43">
        <v>3.6719999999999997</v>
      </c>
      <c r="F309" s="43">
        <v>5.76</v>
      </c>
      <c r="G309" s="43">
        <v>19.079999999999998</v>
      </c>
      <c r="H309" s="43">
        <v>142.84799999999998</v>
      </c>
      <c r="I309" s="43">
        <v>0.16200000000000001</v>
      </c>
      <c r="J309" s="43">
        <v>21.797999999999998</v>
      </c>
      <c r="K309" s="43">
        <v>3.6000000000000004E-2</v>
      </c>
      <c r="L309" s="43">
        <v>0.21599999999999997</v>
      </c>
      <c r="M309" s="43">
        <v>44.37</v>
      </c>
      <c r="N309" s="43">
        <v>103.914</v>
      </c>
      <c r="O309" s="43">
        <v>33.299999999999997</v>
      </c>
      <c r="P309" s="43">
        <v>1.2060000000000002</v>
      </c>
    </row>
    <row r="310" spans="1:16" ht="16.899999999999999" customHeight="1">
      <c r="A310" s="41">
        <v>10</v>
      </c>
      <c r="B310" s="69" t="s">
        <v>165</v>
      </c>
      <c r="C310" s="26" t="s">
        <v>57</v>
      </c>
      <c r="D310" s="70">
        <v>200</v>
      </c>
      <c r="E310" s="43">
        <v>0.28000000000000003</v>
      </c>
      <c r="F310" s="43">
        <v>0.1</v>
      </c>
      <c r="G310" s="43">
        <v>28.88</v>
      </c>
      <c r="H310" s="43">
        <v>117.54</v>
      </c>
      <c r="I310" s="43">
        <v>0</v>
      </c>
      <c r="J310" s="43">
        <v>19.3</v>
      </c>
      <c r="K310" s="43">
        <v>0</v>
      </c>
      <c r="L310" s="43">
        <v>0.16</v>
      </c>
      <c r="M310" s="43">
        <v>13.66</v>
      </c>
      <c r="N310" s="43">
        <v>7.38</v>
      </c>
      <c r="O310" s="43">
        <v>5.78</v>
      </c>
      <c r="P310" s="43">
        <v>0.46800000000000003</v>
      </c>
    </row>
    <row r="311" spans="1:16" ht="16.149999999999999" customHeight="1">
      <c r="B311" s="69" t="s">
        <v>60</v>
      </c>
      <c r="C311" s="26" t="s">
        <v>20</v>
      </c>
      <c r="D311" s="70">
        <v>40</v>
      </c>
      <c r="E311" s="43">
        <v>3.0666666666666664</v>
      </c>
      <c r="F311" s="43">
        <v>0.26666666666666672</v>
      </c>
      <c r="G311" s="43">
        <v>19.733333333333334</v>
      </c>
      <c r="H311" s="43">
        <v>93.6</v>
      </c>
      <c r="I311" s="43">
        <v>0</v>
      </c>
      <c r="J311" s="43">
        <v>0</v>
      </c>
      <c r="K311" s="43">
        <v>0</v>
      </c>
      <c r="L311" s="43">
        <v>0.4</v>
      </c>
      <c r="M311" s="43">
        <v>8</v>
      </c>
      <c r="N311" s="43">
        <v>26</v>
      </c>
      <c r="O311" s="43">
        <v>5.6000000000000014</v>
      </c>
      <c r="P311" s="43">
        <v>0.4</v>
      </c>
    </row>
    <row r="312" spans="1:16" ht="16.149999999999999" customHeight="1">
      <c r="B312" s="69" t="s">
        <v>166</v>
      </c>
      <c r="C312" s="26" t="s">
        <v>21</v>
      </c>
      <c r="D312" s="70">
        <v>50</v>
      </c>
      <c r="E312" s="43">
        <v>3.25</v>
      </c>
      <c r="F312" s="43">
        <v>0.625</v>
      </c>
      <c r="G312" s="43">
        <v>19.75</v>
      </c>
      <c r="H312" s="43">
        <v>97.625</v>
      </c>
      <c r="I312" s="43">
        <v>0.125</v>
      </c>
      <c r="J312" s="43">
        <v>0</v>
      </c>
      <c r="K312" s="43">
        <v>0</v>
      </c>
      <c r="L312" s="43">
        <v>0.75</v>
      </c>
      <c r="M312" s="43">
        <v>14.499999999999998</v>
      </c>
      <c r="N312" s="43">
        <v>75</v>
      </c>
      <c r="O312" s="43">
        <v>23.5</v>
      </c>
      <c r="P312" s="43">
        <v>2</v>
      </c>
    </row>
    <row r="313" spans="1:16" ht="14.45" customHeight="1">
      <c r="A313" s="41">
        <v>10</v>
      </c>
      <c r="B313" s="61"/>
      <c r="C313" s="61" t="s">
        <v>18</v>
      </c>
      <c r="D313" s="62"/>
      <c r="E313" s="61">
        <v>31.95066666666667</v>
      </c>
      <c r="F313" s="69">
        <v>24.493666666666662</v>
      </c>
      <c r="G313" s="69">
        <v>135.55833333333334</v>
      </c>
      <c r="H313" s="69">
        <v>890.47899999999993</v>
      </c>
      <c r="I313" s="69">
        <v>0.47750000000000004</v>
      </c>
      <c r="J313" s="69">
        <v>41.477999999999994</v>
      </c>
      <c r="K313" s="69">
        <v>14.300999999999997</v>
      </c>
      <c r="L313" s="69">
        <v>9.1150000000000002</v>
      </c>
      <c r="M313" s="69">
        <v>301.52600000000001</v>
      </c>
      <c r="N313" s="69">
        <v>335.88499999999999</v>
      </c>
      <c r="O313" s="69">
        <v>558.19499999999994</v>
      </c>
      <c r="P313" s="69">
        <v>8.9340000000000011</v>
      </c>
    </row>
    <row r="314" spans="1:16" ht="14.45" customHeight="1">
      <c r="A314" s="41">
        <v>10</v>
      </c>
      <c r="B314" s="90" t="s">
        <v>22</v>
      </c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</row>
    <row r="315" spans="1:16" ht="18" customHeight="1">
      <c r="B315" s="69" t="s">
        <v>102</v>
      </c>
      <c r="C315" s="26" t="s">
        <v>211</v>
      </c>
      <c r="D315" s="70">
        <v>150</v>
      </c>
      <c r="E315" s="43">
        <v>6.6</v>
      </c>
      <c r="F315" s="43">
        <v>6.36</v>
      </c>
      <c r="G315" s="43">
        <v>36</v>
      </c>
      <c r="H315" s="43">
        <v>227.64</v>
      </c>
      <c r="I315" s="43">
        <v>0.15600000000000003</v>
      </c>
      <c r="J315" s="43">
        <v>0</v>
      </c>
      <c r="K315" s="43">
        <v>0</v>
      </c>
      <c r="L315" s="43">
        <v>2.04</v>
      </c>
      <c r="M315" s="43">
        <v>8.4</v>
      </c>
      <c r="N315" s="43">
        <v>75.599999999999994</v>
      </c>
      <c r="O315" s="43">
        <v>30</v>
      </c>
      <c r="P315" s="43">
        <v>1.68</v>
      </c>
    </row>
    <row r="316" spans="1:16" ht="17.45" customHeight="1">
      <c r="A316" s="41">
        <v>10</v>
      </c>
      <c r="B316" s="69" t="s">
        <v>167</v>
      </c>
      <c r="C316" s="26" t="s">
        <v>49</v>
      </c>
      <c r="D316" s="70">
        <v>200</v>
      </c>
      <c r="E316" s="43">
        <v>0.16</v>
      </c>
      <c r="F316" s="43">
        <v>0.16</v>
      </c>
      <c r="G316" s="43">
        <v>19.88</v>
      </c>
      <c r="H316" s="43">
        <v>81.599999999999994</v>
      </c>
      <c r="I316" s="43">
        <v>0.02</v>
      </c>
      <c r="J316" s="43">
        <v>0.9</v>
      </c>
      <c r="K316" s="43">
        <v>0</v>
      </c>
      <c r="L316" s="43">
        <v>0.08</v>
      </c>
      <c r="M316" s="43">
        <v>13.94</v>
      </c>
      <c r="N316" s="43">
        <v>4.4000000000000004</v>
      </c>
      <c r="O316" s="43">
        <v>5.14</v>
      </c>
      <c r="P316" s="43">
        <v>0.93600000000000005</v>
      </c>
    </row>
    <row r="317" spans="1:16" ht="14.45" customHeight="1">
      <c r="A317" s="41">
        <v>10</v>
      </c>
      <c r="B317" s="61"/>
      <c r="C317" s="61" t="s">
        <v>18</v>
      </c>
      <c r="D317" s="62"/>
      <c r="E317" s="61">
        <v>6.76</v>
      </c>
      <c r="F317" s="69">
        <v>6.5200000000000005</v>
      </c>
      <c r="G317" s="69">
        <v>55.879999999999995</v>
      </c>
      <c r="H317" s="69">
        <v>309.24</v>
      </c>
      <c r="I317" s="69">
        <v>0.17600000000000002</v>
      </c>
      <c r="J317" s="69">
        <v>0.9</v>
      </c>
      <c r="K317" s="69">
        <v>0</v>
      </c>
      <c r="L317" s="69">
        <v>2.12</v>
      </c>
      <c r="M317" s="69">
        <v>22.34</v>
      </c>
      <c r="N317" s="69">
        <v>80</v>
      </c>
      <c r="O317" s="69">
        <v>35.14</v>
      </c>
      <c r="P317" s="69">
        <v>2.6160000000000001</v>
      </c>
    </row>
    <row r="318" spans="1:16" ht="16.149999999999999" customHeight="1">
      <c r="A318" s="41">
        <v>10</v>
      </c>
      <c r="B318" s="61"/>
      <c r="C318" s="61" t="s">
        <v>34</v>
      </c>
      <c r="D318" s="62"/>
      <c r="E318" s="61">
        <v>51.75866666666667</v>
      </c>
      <c r="F318" s="69">
        <v>47.457666666666661</v>
      </c>
      <c r="G318" s="69">
        <v>279.25233333333335</v>
      </c>
      <c r="H318" s="69">
        <v>1751.163</v>
      </c>
      <c r="I318" s="69">
        <v>0.85600000000000009</v>
      </c>
      <c r="J318" s="69">
        <v>65.537999999999997</v>
      </c>
      <c r="K318" s="69">
        <v>14.790999999999997</v>
      </c>
      <c r="L318" s="69">
        <v>15.085000000000001</v>
      </c>
      <c r="M318" s="69">
        <v>560.15750000000003</v>
      </c>
      <c r="N318" s="69">
        <v>716.39499999999998</v>
      </c>
      <c r="O318" s="69">
        <v>671.69899999999996</v>
      </c>
      <c r="P318" s="69">
        <v>14.365000000000002</v>
      </c>
    </row>
  </sheetData>
  <mergeCells count="100">
    <mergeCell ref="B272:P272"/>
    <mergeCell ref="B282:P282"/>
    <mergeCell ref="I294:L294"/>
    <mergeCell ref="M294:P294"/>
    <mergeCell ref="B294:B295"/>
    <mergeCell ref="C294:C295"/>
    <mergeCell ref="D294:D295"/>
    <mergeCell ref="E294:G294"/>
    <mergeCell ref="H294:H295"/>
    <mergeCell ref="E162:G162"/>
    <mergeCell ref="H162:H163"/>
    <mergeCell ref="I162:L162"/>
    <mergeCell ref="M162:P162"/>
    <mergeCell ref="B189:B190"/>
    <mergeCell ref="C189:C190"/>
    <mergeCell ref="D189:D190"/>
    <mergeCell ref="E189:G189"/>
    <mergeCell ref="H189:H190"/>
    <mergeCell ref="I189:L189"/>
    <mergeCell ref="M189:P189"/>
    <mergeCell ref="M100:P100"/>
    <mergeCell ref="B131:B132"/>
    <mergeCell ref="C131:C132"/>
    <mergeCell ref="D131:D132"/>
    <mergeCell ref="E131:G131"/>
    <mergeCell ref="H131:H132"/>
    <mergeCell ref="I131:L131"/>
    <mergeCell ref="M131:P131"/>
    <mergeCell ref="I34:L34"/>
    <mergeCell ref="M34:P34"/>
    <mergeCell ref="B67:B68"/>
    <mergeCell ref="C67:C68"/>
    <mergeCell ref="D67:D68"/>
    <mergeCell ref="E67:G67"/>
    <mergeCell ref="H67:H68"/>
    <mergeCell ref="I67:L67"/>
    <mergeCell ref="M67:P67"/>
    <mergeCell ref="B34:B35"/>
    <mergeCell ref="C34:C35"/>
    <mergeCell ref="D34:D35"/>
    <mergeCell ref="E34:G34"/>
    <mergeCell ref="H34:H35"/>
    <mergeCell ref="M4:P4"/>
    <mergeCell ref="B6:P6"/>
    <mergeCell ref="B13:P13"/>
    <mergeCell ref="B24:P24"/>
    <mergeCell ref="B4:B5"/>
    <mergeCell ref="C4:C5"/>
    <mergeCell ref="D4:D5"/>
    <mergeCell ref="E4:G4"/>
    <mergeCell ref="H4:H5"/>
    <mergeCell ref="I4:L4"/>
    <mergeCell ref="B133:P133"/>
    <mergeCell ref="B69:P69"/>
    <mergeCell ref="B58:P58"/>
    <mergeCell ref="B45:P45"/>
    <mergeCell ref="B36:P36"/>
    <mergeCell ref="B78:P78"/>
    <mergeCell ref="B90:P90"/>
    <mergeCell ref="B102:P102"/>
    <mergeCell ref="B109:P109"/>
    <mergeCell ref="B121:P121"/>
    <mergeCell ref="B100:B101"/>
    <mergeCell ref="C100:C101"/>
    <mergeCell ref="D100:D101"/>
    <mergeCell ref="E100:G100"/>
    <mergeCell ref="H100:H101"/>
    <mergeCell ref="I100:L100"/>
    <mergeCell ref="B314:P314"/>
    <mergeCell ref="B260:P260"/>
    <mergeCell ref="B140:P140"/>
    <mergeCell ref="B152:P152"/>
    <mergeCell ref="B164:P164"/>
    <mergeCell ref="B170:P170"/>
    <mergeCell ref="B180:P180"/>
    <mergeCell ref="B191:P191"/>
    <mergeCell ref="B197:P197"/>
    <mergeCell ref="B209:P209"/>
    <mergeCell ref="B222:P222"/>
    <mergeCell ref="B234:P234"/>
    <mergeCell ref="B249:P249"/>
    <mergeCell ref="B162:B163"/>
    <mergeCell ref="C162:C163"/>
    <mergeCell ref="D162:D163"/>
    <mergeCell ref="B296:P296"/>
    <mergeCell ref="B303:P303"/>
    <mergeCell ref="B220:B221"/>
    <mergeCell ref="C220:C221"/>
    <mergeCell ref="D220:D221"/>
    <mergeCell ref="E220:G220"/>
    <mergeCell ref="H220:H221"/>
    <mergeCell ref="I220:L220"/>
    <mergeCell ref="M220:P220"/>
    <mergeCell ref="B258:B259"/>
    <mergeCell ref="C258:C259"/>
    <mergeCell ref="D258:D259"/>
    <mergeCell ref="E258:G258"/>
    <mergeCell ref="H258:H259"/>
    <mergeCell ref="I258:L258"/>
    <mergeCell ref="M258:P258"/>
  </mergeCells>
  <pageMargins left="0.51181102362204722" right="0.51181102362204722" top="0.74803149606299213" bottom="0.35433070866141736" header="0.31496062992125984" footer="0.31496062992125984"/>
  <pageSetup paperSize="9" scale="67" fitToHeight="0" orientation="landscape" r:id="rId1"/>
  <rowBreaks count="9" manualBreakCount="9">
    <brk id="29" max="16383" man="1"/>
    <brk id="62" max="16383" man="1"/>
    <brk id="94" max="16383" man="1"/>
    <brk id="125" max="16383" man="1"/>
    <brk id="156" max="16383" man="1"/>
    <brk id="184" max="16383" man="1"/>
    <brk id="214" max="16383" man="1"/>
    <brk id="253" max="16383" man="1"/>
    <brk id="2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15"/>
  <sheetViews>
    <sheetView workbookViewId="0">
      <selection activeCell="F24" sqref="F24"/>
    </sheetView>
  </sheetViews>
  <sheetFormatPr defaultColWidth="9.140625" defaultRowHeight="15"/>
  <cols>
    <col min="1" max="1" width="9.140625" style="1"/>
    <col min="2" max="2" width="9.28515625" style="1" bestFit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14" width="9.28515625" style="1" bestFit="1" customWidth="1"/>
    <col min="15" max="15" width="9.140625" style="1"/>
    <col min="16" max="16" width="32.42578125" style="1" hidden="1" customWidth="1"/>
    <col min="17" max="20" width="9.28515625" style="1" hidden="1" customWidth="1"/>
    <col min="21" max="16384" width="9.140625" style="1"/>
  </cols>
  <sheetData>
    <row r="2" spans="2:20" ht="40.5" customHeight="1" thickBot="1">
      <c r="B2" s="96" t="s">
        <v>39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20" ht="75" customHeight="1" thickBot="1">
      <c r="B3" s="20" t="s">
        <v>35</v>
      </c>
      <c r="C3" s="103" t="s">
        <v>3</v>
      </c>
      <c r="D3" s="103"/>
      <c r="E3" s="103"/>
      <c r="F3" s="103" t="s">
        <v>36</v>
      </c>
      <c r="G3" s="103" t="s">
        <v>5</v>
      </c>
      <c r="H3" s="103"/>
      <c r="I3" s="103"/>
      <c r="J3" s="103"/>
      <c r="K3" s="103" t="s">
        <v>6</v>
      </c>
      <c r="L3" s="103"/>
      <c r="M3" s="103"/>
      <c r="N3" s="103"/>
      <c r="P3" s="100" t="s">
        <v>42</v>
      </c>
      <c r="Q3" s="97" t="s">
        <v>3</v>
      </c>
      <c r="R3" s="98"/>
      <c r="S3" s="99"/>
      <c r="T3" s="2" t="s">
        <v>40</v>
      </c>
    </row>
    <row r="4" spans="2:20" ht="19.5" customHeight="1" thickBot="1">
      <c r="B4" s="21"/>
      <c r="C4" s="20" t="s">
        <v>7</v>
      </c>
      <c r="D4" s="20" t="s">
        <v>8</v>
      </c>
      <c r="E4" s="20" t="s">
        <v>9</v>
      </c>
      <c r="F4" s="103"/>
      <c r="G4" s="20" t="s">
        <v>37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P4" s="101"/>
      <c r="Q4" s="3" t="s">
        <v>7</v>
      </c>
      <c r="R4" s="3" t="s">
        <v>8</v>
      </c>
      <c r="S4" s="3" t="s">
        <v>9</v>
      </c>
      <c r="T4" s="4" t="s">
        <v>41</v>
      </c>
    </row>
    <row r="5" spans="2:20" ht="16.5" customHeight="1" thickBot="1">
      <c r="B5" s="22">
        <v>1</v>
      </c>
      <c r="C5" s="23">
        <v>57.754333333333328</v>
      </c>
      <c r="D5" s="23">
        <v>63.093333333333341</v>
      </c>
      <c r="E5" s="23">
        <v>284.77166666666665</v>
      </c>
      <c r="F5" s="23">
        <v>1939.8789999999999</v>
      </c>
      <c r="G5" s="23">
        <v>0.54100000000000004</v>
      </c>
      <c r="H5" s="23">
        <v>44.213999999999999</v>
      </c>
      <c r="I5" s="23">
        <v>33.920999999999999</v>
      </c>
      <c r="J5" s="23">
        <v>10.946999999999999</v>
      </c>
      <c r="K5" s="23">
        <v>821.17400000000009</v>
      </c>
      <c r="L5" s="23">
        <v>1165.8879999999999</v>
      </c>
      <c r="M5" s="23">
        <v>346.13</v>
      </c>
      <c r="N5" s="23">
        <v>14.510000000000002</v>
      </c>
      <c r="P5" s="102"/>
      <c r="Q5" s="5" t="s">
        <v>43</v>
      </c>
      <c r="R5" s="5" t="s">
        <v>44</v>
      </c>
      <c r="S5" s="5" t="s">
        <v>45</v>
      </c>
      <c r="T5" s="6" t="s">
        <v>46</v>
      </c>
    </row>
    <row r="6" spans="2:20" ht="16.5" customHeight="1" thickBot="1">
      <c r="B6" s="22">
        <v>2</v>
      </c>
      <c r="C6" s="23">
        <v>53.2</v>
      </c>
      <c r="D6" s="23">
        <v>76.38</v>
      </c>
      <c r="E6" s="23">
        <v>288.86</v>
      </c>
      <c r="F6" s="23">
        <v>2077.12</v>
      </c>
      <c r="G6" s="23">
        <v>0.91</v>
      </c>
      <c r="H6" s="23">
        <v>29.37</v>
      </c>
      <c r="I6" s="23">
        <v>88.07</v>
      </c>
      <c r="J6" s="23">
        <v>20.25</v>
      </c>
      <c r="K6" s="23">
        <v>522.39</v>
      </c>
      <c r="L6" s="23">
        <v>910.24</v>
      </c>
      <c r="M6" s="23">
        <v>645.25</v>
      </c>
      <c r="N6" s="23">
        <v>18.86</v>
      </c>
      <c r="P6" s="7" t="s">
        <v>47</v>
      </c>
      <c r="Q6" s="8">
        <v>606.65861666235105</v>
      </c>
      <c r="R6" s="8">
        <v>648.32777450120477</v>
      </c>
      <c r="S6" s="8">
        <v>2765.6440269268533</v>
      </c>
      <c r="T6" s="8">
        <v>19331.41054486766</v>
      </c>
    </row>
    <row r="7" spans="2:20" ht="16.5" customHeight="1" thickBot="1">
      <c r="B7" s="22">
        <v>3</v>
      </c>
      <c r="C7" s="23">
        <v>69.180000000000007</v>
      </c>
      <c r="D7" s="23">
        <v>65.150000000000006</v>
      </c>
      <c r="E7" s="23">
        <v>240.87</v>
      </c>
      <c r="F7" s="23">
        <v>1834.19</v>
      </c>
      <c r="G7" s="23">
        <v>0.52</v>
      </c>
      <c r="H7" s="23">
        <v>55.58</v>
      </c>
      <c r="I7" s="23">
        <v>107.13</v>
      </c>
      <c r="J7" s="23">
        <v>20.68</v>
      </c>
      <c r="K7" s="23">
        <v>758.62</v>
      </c>
      <c r="L7" s="23">
        <v>802.18</v>
      </c>
      <c r="M7" s="23">
        <v>579.51</v>
      </c>
      <c r="N7" s="23">
        <v>17.73</v>
      </c>
      <c r="P7" s="7" t="s">
        <v>48</v>
      </c>
      <c r="Q7" s="8">
        <v>60.665861666235102</v>
      </c>
      <c r="R7" s="8">
        <v>64.832777450120474</v>
      </c>
      <c r="S7" s="8">
        <v>276.56440269268535</v>
      </c>
      <c r="T7" s="8">
        <v>1933.1410544867661</v>
      </c>
    </row>
    <row r="8" spans="2:20" ht="16.5" customHeight="1">
      <c r="B8" s="22">
        <v>4</v>
      </c>
      <c r="C8" s="23">
        <v>62.044084726867339</v>
      </c>
      <c r="D8" s="23">
        <v>65.245643255295434</v>
      </c>
      <c r="E8" s="23">
        <v>261.43616945373469</v>
      </c>
      <c r="F8" s="23">
        <v>1894.5318060200671</v>
      </c>
      <c r="G8" s="23">
        <v>0.76343979933110373</v>
      </c>
      <c r="H8" s="23">
        <v>27.297397993311037</v>
      </c>
      <c r="I8" s="23">
        <v>30.604538461538461</v>
      </c>
      <c r="J8" s="23">
        <v>11.384364548494982</v>
      </c>
      <c r="K8" s="23">
        <v>756.39795986622073</v>
      </c>
      <c r="L8" s="23">
        <v>898.68665551839445</v>
      </c>
      <c r="M8" s="23">
        <v>454.1104682274248</v>
      </c>
      <c r="N8" s="23">
        <v>16.170003344481607</v>
      </c>
    </row>
    <row r="9" spans="2:20" ht="16.5" customHeight="1">
      <c r="B9" s="22">
        <v>5</v>
      </c>
      <c r="C9" s="23">
        <v>61.04666666666666</v>
      </c>
      <c r="D9" s="23">
        <v>61.288666666666664</v>
      </c>
      <c r="E9" s="23">
        <v>279.28333333333336</v>
      </c>
      <c r="F9" s="23">
        <v>1906.778</v>
      </c>
      <c r="G9" s="23">
        <v>0.60249999999999992</v>
      </c>
      <c r="H9" s="23">
        <v>56.168500000000002</v>
      </c>
      <c r="I9" s="23">
        <v>30.916</v>
      </c>
      <c r="J9" s="23">
        <v>17.7315</v>
      </c>
      <c r="K9" s="23">
        <v>729.71</v>
      </c>
      <c r="L9" s="23">
        <v>1008.5654999999999</v>
      </c>
      <c r="M9" s="23">
        <v>435.39000000000004</v>
      </c>
      <c r="N9" s="23">
        <v>38.023000000000003</v>
      </c>
    </row>
    <row r="10" spans="2:20" ht="16.5" customHeight="1">
      <c r="B10" s="22">
        <v>6</v>
      </c>
      <c r="C10" s="23">
        <v>53.793166666666657</v>
      </c>
      <c r="D10" s="23">
        <v>68.546066666666661</v>
      </c>
      <c r="E10" s="23">
        <v>267.6900333333333</v>
      </c>
      <c r="F10" s="23">
        <v>1925.7344000000001</v>
      </c>
      <c r="G10" s="23">
        <v>0.59150000000000003</v>
      </c>
      <c r="H10" s="23">
        <v>18.80105</v>
      </c>
      <c r="I10" s="23">
        <v>72.401499999999999</v>
      </c>
      <c r="J10" s="23">
        <v>77.426500000000004</v>
      </c>
      <c r="K10" s="23">
        <v>598.41650000000004</v>
      </c>
      <c r="L10" s="23">
        <v>730.23050000000001</v>
      </c>
      <c r="M10" s="23">
        <v>506.71300000000008</v>
      </c>
      <c r="N10" s="23">
        <v>11.681999999999999</v>
      </c>
    </row>
    <row r="11" spans="2:20" ht="16.5" customHeight="1">
      <c r="B11" s="22">
        <v>7</v>
      </c>
      <c r="C11" s="23">
        <v>63.388666666666659</v>
      </c>
      <c r="D11" s="23">
        <v>65.711666666666659</v>
      </c>
      <c r="E11" s="23">
        <v>254.97233333333332</v>
      </c>
      <c r="F11" s="23">
        <v>1817.0840000000003</v>
      </c>
      <c r="G11" s="23">
        <v>0.79400000000000004</v>
      </c>
      <c r="H11" s="23">
        <v>62.266999999999996</v>
      </c>
      <c r="I11" s="23">
        <v>24.534999999999997</v>
      </c>
      <c r="J11" s="23">
        <v>14.632</v>
      </c>
      <c r="K11" s="23">
        <v>674.26299999999992</v>
      </c>
      <c r="L11" s="23">
        <v>1141.153</v>
      </c>
      <c r="M11" s="23">
        <v>310.28199999999998</v>
      </c>
      <c r="N11" s="23">
        <v>14.677</v>
      </c>
    </row>
    <row r="12" spans="2:20" ht="16.5" customHeight="1">
      <c r="B12" s="22">
        <v>8</v>
      </c>
      <c r="C12" s="23">
        <v>60.070158602150535</v>
      </c>
      <c r="D12" s="23">
        <v>61.155630376344085</v>
      </c>
      <c r="E12" s="23">
        <v>258.95018413978494</v>
      </c>
      <c r="F12" s="23">
        <v>1820.3330443548386</v>
      </c>
      <c r="G12" s="23">
        <v>0.94787379032258068</v>
      </c>
      <c r="H12" s="23">
        <v>55.989967741935494</v>
      </c>
      <c r="I12" s="23">
        <v>113.57384677419356</v>
      </c>
      <c r="J12" s="23">
        <v>13.356129032258066</v>
      </c>
      <c r="K12" s="23">
        <v>718.25178225806451</v>
      </c>
      <c r="L12" s="23">
        <v>690.34656451612909</v>
      </c>
      <c r="M12" s="23">
        <v>567.2606048387097</v>
      </c>
      <c r="N12" s="23">
        <v>12.417306451612903</v>
      </c>
    </row>
    <row r="13" spans="2:20" ht="16.5" customHeight="1">
      <c r="B13" s="22">
        <v>9</v>
      </c>
      <c r="C13" s="23">
        <v>60.857373333333328</v>
      </c>
      <c r="D13" s="23">
        <v>61.346840000000007</v>
      </c>
      <c r="E13" s="23">
        <v>291.18797333333333</v>
      </c>
      <c r="F13" s="23">
        <v>1960.3029466666667</v>
      </c>
      <c r="G13" s="23">
        <v>1.1634800000000001</v>
      </c>
      <c r="H13" s="23">
        <v>34.241813333333333</v>
      </c>
      <c r="I13" s="23">
        <v>15.570679999999999</v>
      </c>
      <c r="J13" s="23">
        <v>19.688853333333334</v>
      </c>
      <c r="K13" s="23">
        <v>559.74166666666667</v>
      </c>
      <c r="L13" s="23">
        <v>693.65146666666669</v>
      </c>
      <c r="M13" s="23">
        <v>625.50126666666665</v>
      </c>
      <c r="N13" s="23">
        <v>15.451073333333333</v>
      </c>
    </row>
    <row r="14" spans="2:20" ht="15.75">
      <c r="B14" s="22">
        <v>10</v>
      </c>
      <c r="C14" s="23">
        <v>51.75866666666667</v>
      </c>
      <c r="D14" s="23">
        <v>47.457666666666661</v>
      </c>
      <c r="E14" s="23">
        <v>279.25233333333335</v>
      </c>
      <c r="F14" s="23">
        <v>1751.163</v>
      </c>
      <c r="G14" s="23">
        <v>0.85600000000000009</v>
      </c>
      <c r="H14" s="23">
        <v>65.537999999999997</v>
      </c>
      <c r="I14" s="23">
        <v>14.790999999999997</v>
      </c>
      <c r="J14" s="23">
        <v>15.085000000000001</v>
      </c>
      <c r="K14" s="23">
        <v>560.15750000000003</v>
      </c>
      <c r="L14" s="23">
        <v>716.39499999999998</v>
      </c>
      <c r="M14" s="23">
        <v>671.69899999999996</v>
      </c>
      <c r="N14" s="23">
        <v>14.365000000000002</v>
      </c>
    </row>
    <row r="15" spans="2:20" ht="31.5">
      <c r="B15" s="24" t="s">
        <v>38</v>
      </c>
      <c r="C15" s="25">
        <f>SUM(C5:C14)</f>
        <v>593.09311666235112</v>
      </c>
      <c r="D15" s="25">
        <f t="shared" ref="D15:N15" si="0">SUM(D5:D14)</f>
        <v>635.37551363163948</v>
      </c>
      <c r="E15" s="25">
        <f t="shared" si="0"/>
        <v>2707.2740269268529</v>
      </c>
      <c r="F15" s="25">
        <f t="shared" si="0"/>
        <v>18927.116197041571</v>
      </c>
      <c r="G15" s="25">
        <f t="shared" si="0"/>
        <v>7.689793589653684</v>
      </c>
      <c r="H15" s="25">
        <f t="shared" si="0"/>
        <v>449.46772906857984</v>
      </c>
      <c r="I15" s="25">
        <f t="shared" si="0"/>
        <v>531.5135652357319</v>
      </c>
      <c r="J15" s="25">
        <f t="shared" si="0"/>
        <v>221.18134691408636</v>
      </c>
      <c r="K15" s="25">
        <f t="shared" si="0"/>
        <v>6699.1224087909532</v>
      </c>
      <c r="L15" s="25">
        <f t="shared" si="0"/>
        <v>8757.33668670119</v>
      </c>
      <c r="M15" s="25">
        <f t="shared" si="0"/>
        <v>5141.8463397328005</v>
      </c>
      <c r="N15" s="25">
        <f t="shared" si="0"/>
        <v>173.88538312942788</v>
      </c>
    </row>
  </sheetData>
  <mergeCells count="7">
    <mergeCell ref="B2:N2"/>
    <mergeCell ref="Q3:S3"/>
    <mergeCell ref="P3:P5"/>
    <mergeCell ref="C3:E3"/>
    <mergeCell ref="F3:F4"/>
    <mergeCell ref="G3:J3"/>
    <mergeCell ref="K3:N3"/>
  </mergeCells>
  <pageMargins left="0.7" right="0.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1"/>
  <sheetViews>
    <sheetView workbookViewId="0">
      <selection activeCell="N12" sqref="N12"/>
    </sheetView>
  </sheetViews>
  <sheetFormatPr defaultColWidth="9.140625" defaultRowHeight="15.75"/>
  <cols>
    <col min="1" max="2" width="9.140625" style="11"/>
    <col min="3" max="3" width="54.28515625" style="11" customWidth="1"/>
    <col min="4" max="4" width="16.28515625" style="11" customWidth="1"/>
    <col min="5" max="5" width="23.140625" style="11" customWidth="1"/>
    <col min="6" max="6" width="12.140625" style="11" customWidth="1"/>
    <col min="7" max="7" width="16.85546875" style="11" customWidth="1"/>
    <col min="8" max="8" width="9.140625" style="11"/>
    <col min="9" max="9" width="15.28515625" style="11" customWidth="1"/>
    <col min="10" max="10" width="9.140625" style="11"/>
    <col min="11" max="11" width="13" style="11" customWidth="1"/>
    <col min="12" max="16384" width="9.140625" style="11"/>
  </cols>
  <sheetData>
    <row r="2" spans="2:12" ht="18.75">
      <c r="B2" s="105" t="s">
        <v>64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5" customHeight="1">
      <c r="J3" s="106" t="s">
        <v>65</v>
      </c>
      <c r="K3" s="106"/>
      <c r="L3" s="106"/>
    </row>
    <row r="4" spans="2:12">
      <c r="B4" s="9"/>
    </row>
    <row r="5" spans="2:12" ht="35.25" customHeight="1">
      <c r="B5" s="104" t="s">
        <v>66</v>
      </c>
      <c r="C5" s="104" t="s">
        <v>67</v>
      </c>
      <c r="D5" s="104" t="s">
        <v>68</v>
      </c>
      <c r="E5" s="104" t="s">
        <v>99</v>
      </c>
      <c r="F5" s="104" t="s">
        <v>69</v>
      </c>
      <c r="G5" s="104" t="s">
        <v>98</v>
      </c>
      <c r="H5" s="104" t="s">
        <v>70</v>
      </c>
      <c r="I5" s="104" t="s">
        <v>71</v>
      </c>
      <c r="J5" s="104" t="s">
        <v>70</v>
      </c>
      <c r="K5" s="104" t="s">
        <v>72</v>
      </c>
      <c r="L5" s="104" t="s">
        <v>70</v>
      </c>
    </row>
    <row r="6" spans="2:12" ht="27.75" customHeight="1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ht="16.5" customHeight="1">
      <c r="B7" s="34">
        <v>1</v>
      </c>
      <c r="C7" s="35" t="s">
        <v>73</v>
      </c>
      <c r="D7" s="34">
        <v>200</v>
      </c>
      <c r="E7" s="34">
        <v>120</v>
      </c>
      <c r="F7" s="34">
        <v>1200</v>
      </c>
      <c r="G7" s="34">
        <v>1060</v>
      </c>
      <c r="H7" s="34">
        <v>88</v>
      </c>
      <c r="I7" s="34">
        <v>140</v>
      </c>
      <c r="J7" s="34">
        <v>12</v>
      </c>
      <c r="K7" s="34" t="s">
        <v>74</v>
      </c>
      <c r="L7" s="34" t="s">
        <v>74</v>
      </c>
    </row>
    <row r="8" spans="2:12" ht="16.5" customHeight="1">
      <c r="B8" s="34">
        <v>2</v>
      </c>
      <c r="C8" s="35" t="s">
        <v>75</v>
      </c>
      <c r="D8" s="34">
        <v>20</v>
      </c>
      <c r="E8" s="34">
        <v>12</v>
      </c>
      <c r="F8" s="34">
        <v>120</v>
      </c>
      <c r="G8" s="34">
        <v>120</v>
      </c>
      <c r="H8" s="34">
        <v>100</v>
      </c>
      <c r="I8" s="34"/>
      <c r="J8" s="34" t="s">
        <v>74</v>
      </c>
      <c r="K8" s="34" t="s">
        <v>74</v>
      </c>
      <c r="L8" s="34" t="s">
        <v>74</v>
      </c>
    </row>
    <row r="9" spans="2:12" ht="16.5" customHeight="1">
      <c r="B9" s="34">
        <v>3</v>
      </c>
      <c r="C9" s="35" t="s">
        <v>76</v>
      </c>
      <c r="D9" s="34">
        <v>50</v>
      </c>
      <c r="E9" s="34">
        <v>30</v>
      </c>
      <c r="F9" s="34">
        <v>300</v>
      </c>
      <c r="G9" s="34">
        <v>300</v>
      </c>
      <c r="H9" s="34">
        <v>100</v>
      </c>
      <c r="I9" s="34" t="s">
        <v>74</v>
      </c>
      <c r="J9" s="34" t="s">
        <v>74</v>
      </c>
      <c r="K9" s="34" t="s">
        <v>74</v>
      </c>
      <c r="L9" s="34" t="s">
        <v>74</v>
      </c>
    </row>
    <row r="10" spans="2:12" ht="16.5" customHeight="1">
      <c r="B10" s="34">
        <v>4</v>
      </c>
      <c r="C10" s="35" t="s">
        <v>77</v>
      </c>
      <c r="D10" s="34">
        <v>20</v>
      </c>
      <c r="E10" s="34">
        <v>12</v>
      </c>
      <c r="F10" s="34">
        <v>120</v>
      </c>
      <c r="G10" s="34">
        <v>120</v>
      </c>
      <c r="H10" s="34">
        <v>100</v>
      </c>
      <c r="I10" s="34" t="s">
        <v>74</v>
      </c>
      <c r="J10" s="34" t="s">
        <v>74</v>
      </c>
      <c r="K10" s="34" t="s">
        <v>74</v>
      </c>
      <c r="L10" s="34" t="s">
        <v>74</v>
      </c>
    </row>
    <row r="11" spans="2:12" ht="16.5" customHeight="1">
      <c r="B11" s="34">
        <v>5</v>
      </c>
      <c r="C11" s="35" t="s">
        <v>78</v>
      </c>
      <c r="D11" s="34">
        <v>188</v>
      </c>
      <c r="E11" s="34">
        <v>113</v>
      </c>
      <c r="F11" s="34">
        <v>1128</v>
      </c>
      <c r="G11" s="34">
        <v>1128</v>
      </c>
      <c r="H11" s="34">
        <v>100</v>
      </c>
      <c r="I11" s="34" t="s">
        <v>74</v>
      </c>
      <c r="J11" s="34" t="s">
        <v>74</v>
      </c>
      <c r="K11" s="34" t="s">
        <v>74</v>
      </c>
      <c r="L11" s="34" t="s">
        <v>74</v>
      </c>
    </row>
    <row r="12" spans="2:12" ht="16.5" customHeight="1">
      <c r="B12" s="34">
        <v>6</v>
      </c>
      <c r="C12" s="35" t="s">
        <v>79</v>
      </c>
      <c r="D12" s="34">
        <v>320</v>
      </c>
      <c r="E12" s="34">
        <v>192</v>
      </c>
      <c r="F12" s="34">
        <v>1920</v>
      </c>
      <c r="G12" s="34">
        <v>1920</v>
      </c>
      <c r="H12" s="34">
        <v>100</v>
      </c>
      <c r="I12" s="34" t="s">
        <v>74</v>
      </c>
      <c r="J12" s="34" t="s">
        <v>74</v>
      </c>
      <c r="K12" s="34" t="s">
        <v>74</v>
      </c>
      <c r="L12" s="34" t="s">
        <v>74</v>
      </c>
    </row>
    <row r="13" spans="2:12" ht="16.5" customHeight="1">
      <c r="B13" s="34">
        <v>7</v>
      </c>
      <c r="C13" s="35" t="s">
        <v>80</v>
      </c>
      <c r="D13" s="34">
        <v>185</v>
      </c>
      <c r="E13" s="34">
        <v>111</v>
      </c>
      <c r="F13" s="34">
        <v>1110</v>
      </c>
      <c r="G13" s="34">
        <v>1200</v>
      </c>
      <c r="H13" s="34">
        <v>108</v>
      </c>
      <c r="I13" s="34" t="s">
        <v>74</v>
      </c>
      <c r="J13" s="34" t="s">
        <v>74</v>
      </c>
      <c r="K13" s="34">
        <v>90</v>
      </c>
      <c r="L13" s="34">
        <v>8</v>
      </c>
    </row>
    <row r="14" spans="2:12" ht="16.5" customHeight="1">
      <c r="B14" s="34">
        <v>8</v>
      </c>
      <c r="C14" s="35" t="s">
        <v>81</v>
      </c>
      <c r="D14" s="34">
        <v>20</v>
      </c>
      <c r="E14" s="34">
        <v>12</v>
      </c>
      <c r="F14" s="34">
        <v>120</v>
      </c>
      <c r="G14" s="34">
        <v>120</v>
      </c>
      <c r="H14" s="34">
        <v>100</v>
      </c>
      <c r="I14" s="34" t="s">
        <v>74</v>
      </c>
      <c r="J14" s="34" t="s">
        <v>74</v>
      </c>
      <c r="K14" s="34" t="s">
        <v>74</v>
      </c>
      <c r="L14" s="34" t="s">
        <v>74</v>
      </c>
    </row>
    <row r="15" spans="2:12" ht="16.5" customHeight="1">
      <c r="B15" s="34">
        <v>9</v>
      </c>
      <c r="C15" s="35" t="s">
        <v>82</v>
      </c>
      <c r="D15" s="34">
        <v>200</v>
      </c>
      <c r="E15" s="34">
        <v>120</v>
      </c>
      <c r="F15" s="34">
        <v>1200</v>
      </c>
      <c r="G15" s="34">
        <v>1200</v>
      </c>
      <c r="H15" s="34">
        <v>100</v>
      </c>
      <c r="I15" s="34" t="s">
        <v>74</v>
      </c>
      <c r="J15" s="34" t="s">
        <v>74</v>
      </c>
      <c r="K15" s="34" t="s">
        <v>74</v>
      </c>
      <c r="L15" s="34" t="s">
        <v>74</v>
      </c>
    </row>
    <row r="16" spans="2:12" ht="16.5" customHeight="1">
      <c r="B16" s="34">
        <v>10</v>
      </c>
      <c r="C16" s="35" t="s">
        <v>83</v>
      </c>
      <c r="D16" s="34">
        <v>78</v>
      </c>
      <c r="E16" s="34">
        <v>46.8</v>
      </c>
      <c r="F16" s="34">
        <v>468</v>
      </c>
      <c r="G16" s="34">
        <v>468</v>
      </c>
      <c r="H16" s="34">
        <v>100</v>
      </c>
      <c r="I16" s="34" t="s">
        <v>74</v>
      </c>
      <c r="J16" s="34" t="s">
        <v>74</v>
      </c>
      <c r="K16" s="34" t="s">
        <v>74</v>
      </c>
      <c r="L16" s="34" t="s">
        <v>74</v>
      </c>
    </row>
    <row r="17" spans="2:12" ht="16.5" customHeight="1">
      <c r="B17" s="34">
        <v>11</v>
      </c>
      <c r="C17" s="35" t="s">
        <v>84</v>
      </c>
      <c r="D17" s="34">
        <v>53</v>
      </c>
      <c r="E17" s="34">
        <v>31.8</v>
      </c>
      <c r="F17" s="34">
        <v>318</v>
      </c>
      <c r="G17" s="34">
        <v>318</v>
      </c>
      <c r="H17" s="34">
        <v>100</v>
      </c>
      <c r="I17" s="34" t="s">
        <v>74</v>
      </c>
      <c r="J17" s="34" t="s">
        <v>74</v>
      </c>
      <c r="K17" s="34" t="s">
        <v>74</v>
      </c>
      <c r="L17" s="34" t="s">
        <v>74</v>
      </c>
    </row>
    <row r="18" spans="2:12" ht="16.5" customHeight="1">
      <c r="B18" s="34">
        <v>12</v>
      </c>
      <c r="C18" s="35" t="s">
        <v>85</v>
      </c>
      <c r="D18" s="34">
        <v>77</v>
      </c>
      <c r="E18" s="34">
        <v>46.2</v>
      </c>
      <c r="F18" s="34">
        <v>462</v>
      </c>
      <c r="G18" s="34">
        <v>300</v>
      </c>
      <c r="H18" s="34">
        <v>65</v>
      </c>
      <c r="I18" s="34">
        <v>162</v>
      </c>
      <c r="J18" s="34">
        <v>35</v>
      </c>
      <c r="K18" s="34" t="s">
        <v>74</v>
      </c>
      <c r="L18" s="34" t="s">
        <v>74</v>
      </c>
    </row>
    <row r="19" spans="2:12" ht="16.5" customHeight="1">
      <c r="B19" s="34">
        <v>13</v>
      </c>
      <c r="C19" s="35" t="s">
        <v>86</v>
      </c>
      <c r="D19" s="34">
        <v>300</v>
      </c>
      <c r="E19" s="34">
        <v>180</v>
      </c>
      <c r="F19" s="34">
        <v>1800</v>
      </c>
      <c r="G19" s="34">
        <v>1700</v>
      </c>
      <c r="H19" s="34">
        <v>95</v>
      </c>
      <c r="I19" s="34">
        <v>100</v>
      </c>
      <c r="J19" s="34">
        <v>5</v>
      </c>
      <c r="K19" s="34" t="s">
        <v>74</v>
      </c>
      <c r="L19" s="34" t="s">
        <v>74</v>
      </c>
    </row>
    <row r="20" spans="2:12" ht="16.5" customHeight="1">
      <c r="B20" s="34">
        <v>14</v>
      </c>
      <c r="C20" s="35" t="s">
        <v>87</v>
      </c>
      <c r="D20" s="34">
        <v>60</v>
      </c>
      <c r="E20" s="34">
        <v>36</v>
      </c>
      <c r="F20" s="34">
        <v>360</v>
      </c>
      <c r="G20" s="34">
        <v>360</v>
      </c>
      <c r="H20" s="34">
        <v>100</v>
      </c>
      <c r="I20" s="34" t="s">
        <v>74</v>
      </c>
      <c r="J20" s="34" t="s">
        <v>74</v>
      </c>
      <c r="K20" s="34" t="s">
        <v>74</v>
      </c>
      <c r="L20" s="34" t="s">
        <v>74</v>
      </c>
    </row>
    <row r="21" spans="2:12" ht="16.5" customHeight="1">
      <c r="B21" s="34">
        <v>15</v>
      </c>
      <c r="C21" s="35" t="s">
        <v>88</v>
      </c>
      <c r="D21" s="34">
        <v>11.8</v>
      </c>
      <c r="E21" s="34">
        <v>7.08</v>
      </c>
      <c r="F21" s="34">
        <v>70.8</v>
      </c>
      <c r="G21" s="34">
        <v>64</v>
      </c>
      <c r="H21" s="34">
        <v>90</v>
      </c>
      <c r="I21" s="34">
        <v>6.8</v>
      </c>
      <c r="J21" s="34">
        <v>10</v>
      </c>
      <c r="K21" s="34" t="s">
        <v>74</v>
      </c>
      <c r="L21" s="34" t="s">
        <v>74</v>
      </c>
    </row>
    <row r="22" spans="2:12" ht="16.5" customHeight="1">
      <c r="B22" s="34">
        <v>16</v>
      </c>
      <c r="C22" s="35" t="s">
        <v>89</v>
      </c>
      <c r="D22" s="34">
        <v>10</v>
      </c>
      <c r="E22" s="34">
        <v>6</v>
      </c>
      <c r="F22" s="34">
        <v>60</v>
      </c>
      <c r="G22" s="34">
        <v>60</v>
      </c>
      <c r="H22" s="34">
        <v>100</v>
      </c>
      <c r="I22" s="34" t="s">
        <v>74</v>
      </c>
      <c r="J22" s="34" t="s">
        <v>74</v>
      </c>
      <c r="K22" s="34" t="s">
        <v>74</v>
      </c>
      <c r="L22" s="34" t="s">
        <v>74</v>
      </c>
    </row>
    <row r="23" spans="2:12" ht="16.5" customHeight="1">
      <c r="B23" s="34">
        <v>17</v>
      </c>
      <c r="C23" s="35" t="s">
        <v>90</v>
      </c>
      <c r="D23" s="34">
        <v>35</v>
      </c>
      <c r="E23" s="34">
        <v>21</v>
      </c>
      <c r="F23" s="34">
        <v>210</v>
      </c>
      <c r="G23" s="34">
        <v>210</v>
      </c>
      <c r="H23" s="34">
        <v>100</v>
      </c>
      <c r="I23" s="34" t="s">
        <v>74</v>
      </c>
      <c r="J23" s="34" t="s">
        <v>74</v>
      </c>
      <c r="K23" s="34"/>
      <c r="L23" s="34"/>
    </row>
    <row r="24" spans="2:12" ht="16.5" customHeight="1">
      <c r="B24" s="34">
        <v>18</v>
      </c>
      <c r="C24" s="35" t="s">
        <v>91</v>
      </c>
      <c r="D24" s="34">
        <v>18</v>
      </c>
      <c r="E24" s="34">
        <v>10.8</v>
      </c>
      <c r="F24" s="34">
        <v>108</v>
      </c>
      <c r="G24" s="34">
        <v>108</v>
      </c>
      <c r="H24" s="34">
        <v>100</v>
      </c>
      <c r="I24" s="34" t="s">
        <v>74</v>
      </c>
      <c r="J24" s="34" t="s">
        <v>74</v>
      </c>
      <c r="K24" s="34" t="s">
        <v>74</v>
      </c>
      <c r="L24" s="34" t="s">
        <v>74</v>
      </c>
    </row>
    <row r="25" spans="2:12" ht="16.5" customHeight="1">
      <c r="B25" s="34">
        <v>19</v>
      </c>
      <c r="C25" s="35" t="s">
        <v>92</v>
      </c>
      <c r="D25" s="34" t="s">
        <v>309</v>
      </c>
      <c r="E25" s="34">
        <v>24</v>
      </c>
      <c r="F25" s="34">
        <v>240</v>
      </c>
      <c r="G25" s="34">
        <v>240</v>
      </c>
      <c r="H25" s="34">
        <v>100</v>
      </c>
      <c r="I25" s="34" t="s">
        <v>74</v>
      </c>
      <c r="J25" s="34" t="s">
        <v>74</v>
      </c>
      <c r="K25" s="34" t="s">
        <v>74</v>
      </c>
      <c r="L25" s="34" t="s">
        <v>74</v>
      </c>
    </row>
    <row r="26" spans="2:12" ht="16.5" customHeight="1">
      <c r="B26" s="34">
        <v>20</v>
      </c>
      <c r="C26" s="35" t="s">
        <v>93</v>
      </c>
      <c r="D26" s="34">
        <v>45</v>
      </c>
      <c r="E26" s="34">
        <v>27</v>
      </c>
      <c r="F26" s="34">
        <v>270</v>
      </c>
      <c r="G26" s="34">
        <v>240</v>
      </c>
      <c r="H26" s="34">
        <v>100</v>
      </c>
      <c r="I26" s="34" t="s">
        <v>74</v>
      </c>
      <c r="J26" s="34" t="s">
        <v>74</v>
      </c>
      <c r="K26" s="34" t="s">
        <v>74</v>
      </c>
      <c r="L26" s="34" t="s">
        <v>74</v>
      </c>
    </row>
    <row r="27" spans="2:12" ht="16.5" customHeight="1">
      <c r="B27" s="34">
        <v>21</v>
      </c>
      <c r="C27" s="35" t="s">
        <v>94</v>
      </c>
      <c r="D27" s="34">
        <v>15</v>
      </c>
      <c r="E27" s="34">
        <v>9</v>
      </c>
      <c r="F27" s="34">
        <v>90</v>
      </c>
      <c r="G27" s="34">
        <v>40</v>
      </c>
      <c r="H27" s="34">
        <v>44</v>
      </c>
      <c r="I27" s="34">
        <v>50</v>
      </c>
      <c r="J27" s="34">
        <v>56</v>
      </c>
      <c r="K27" s="34" t="s">
        <v>74</v>
      </c>
      <c r="L27" s="34" t="s">
        <v>74</v>
      </c>
    </row>
    <row r="28" spans="2:12" ht="16.5" customHeight="1">
      <c r="B28" s="34">
        <v>22</v>
      </c>
      <c r="C28" s="35" t="s">
        <v>95</v>
      </c>
      <c r="D28" s="34">
        <v>0.4</v>
      </c>
      <c r="E28" s="34">
        <v>0.24</v>
      </c>
      <c r="F28" s="34">
        <v>2.4</v>
      </c>
      <c r="G28" s="34">
        <v>2.4</v>
      </c>
      <c r="H28" s="34">
        <v>100</v>
      </c>
      <c r="I28" s="34" t="s">
        <v>74</v>
      </c>
      <c r="J28" s="34" t="s">
        <v>74</v>
      </c>
      <c r="K28" s="34" t="s">
        <v>74</v>
      </c>
      <c r="L28" s="34" t="s">
        <v>74</v>
      </c>
    </row>
    <row r="29" spans="2:12" ht="16.5" customHeight="1">
      <c r="B29" s="34">
        <v>23</v>
      </c>
      <c r="C29" s="35" t="s">
        <v>96</v>
      </c>
      <c r="D29" s="34">
        <v>2</v>
      </c>
      <c r="E29" s="34">
        <v>1.2</v>
      </c>
      <c r="F29" s="34">
        <v>12</v>
      </c>
      <c r="G29" s="34">
        <v>12</v>
      </c>
      <c r="H29" s="34">
        <v>100</v>
      </c>
      <c r="I29" s="34" t="s">
        <v>74</v>
      </c>
      <c r="J29" s="34" t="s">
        <v>74</v>
      </c>
      <c r="K29" s="34" t="s">
        <v>74</v>
      </c>
      <c r="L29" s="34" t="s">
        <v>74</v>
      </c>
    </row>
    <row r="30" spans="2:12" ht="16.5" customHeight="1">
      <c r="B30" s="34">
        <v>24</v>
      </c>
      <c r="C30" s="35" t="s">
        <v>97</v>
      </c>
      <c r="D30" s="34">
        <v>7</v>
      </c>
      <c r="E30" s="34">
        <v>4.2</v>
      </c>
      <c r="F30" s="34">
        <v>42</v>
      </c>
      <c r="G30" s="34">
        <v>42</v>
      </c>
      <c r="H30" s="34">
        <v>100</v>
      </c>
      <c r="I30" s="34" t="s">
        <v>74</v>
      </c>
      <c r="J30" s="34" t="s">
        <v>74</v>
      </c>
      <c r="K30" s="34" t="s">
        <v>74</v>
      </c>
      <c r="L30" s="34" t="s">
        <v>74</v>
      </c>
    </row>
    <row r="31" spans="2:12">
      <c r="B31" s="10"/>
    </row>
  </sheetData>
  <mergeCells count="13">
    <mergeCell ref="K5:K6"/>
    <mergeCell ref="L5:L6"/>
    <mergeCell ref="B2:L2"/>
    <mergeCell ref="J3:L3"/>
    <mergeCell ref="E5:E6"/>
    <mergeCell ref="D5:D6"/>
    <mergeCell ref="G5:G6"/>
    <mergeCell ref="B5:B6"/>
    <mergeCell ref="C5:C6"/>
    <mergeCell ref="F5:F6"/>
    <mergeCell ref="H5:H6"/>
    <mergeCell ref="I5:I6"/>
    <mergeCell ref="J5:J6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10" sqref="A10"/>
    </sheetView>
  </sheetViews>
  <sheetFormatPr defaultColWidth="9.140625" defaultRowHeight="18.75"/>
  <cols>
    <col min="1" max="1" width="141.7109375" style="13" customWidth="1"/>
    <col min="2" max="16384" width="9.140625" style="13"/>
  </cols>
  <sheetData>
    <row r="1" spans="1:1">
      <c r="A1" s="12" t="s">
        <v>105</v>
      </c>
    </row>
    <row r="2" spans="1:1" s="17" customFormat="1" ht="33">
      <c r="A2" s="16" t="s">
        <v>106</v>
      </c>
    </row>
    <row r="3" spans="1:1" s="17" customFormat="1" ht="33">
      <c r="A3" s="16" t="s">
        <v>107</v>
      </c>
    </row>
    <row r="4" spans="1:1" s="17" customFormat="1" ht="33">
      <c r="A4" s="16" t="s">
        <v>108</v>
      </c>
    </row>
    <row r="5" spans="1:1" s="17" customFormat="1" ht="33">
      <c r="A5" s="16" t="s">
        <v>109</v>
      </c>
    </row>
    <row r="6" spans="1:1" s="17" customFormat="1" ht="33">
      <c r="A6" s="16" t="s">
        <v>110</v>
      </c>
    </row>
    <row r="7" spans="1:1" s="17" customFormat="1" ht="33">
      <c r="A7" s="16" t="s">
        <v>111</v>
      </c>
    </row>
    <row r="8" spans="1:1" s="17" customFormat="1" ht="16.5">
      <c r="A8" s="18" t="s">
        <v>112</v>
      </c>
    </row>
    <row r="9" spans="1:1" s="17" customFormat="1" ht="16.5">
      <c r="A9" s="18" t="s">
        <v>113</v>
      </c>
    </row>
    <row r="10" spans="1:1" s="17" customFormat="1" ht="33">
      <c r="A10" s="19" t="s">
        <v>310</v>
      </c>
    </row>
    <row r="11" spans="1:1">
      <c r="A11" s="15"/>
    </row>
    <row r="12" spans="1:1">
      <c r="A12" s="14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5"/>
  <sheetViews>
    <sheetView workbookViewId="0">
      <selection sqref="A1:J27"/>
    </sheetView>
  </sheetViews>
  <sheetFormatPr defaultColWidth="9.140625" defaultRowHeight="15"/>
  <cols>
    <col min="1" max="1" width="36.28515625" style="27" customWidth="1"/>
    <col min="2" max="6" width="9.140625" style="27"/>
    <col min="7" max="8" width="10.7109375" style="27" customWidth="1"/>
    <col min="9" max="9" width="9.5703125" style="27" customWidth="1"/>
    <col min="10" max="16384" width="9.140625" style="27"/>
  </cols>
  <sheetData>
    <row r="2" spans="1:10">
      <c r="A2" s="32" t="s">
        <v>138</v>
      </c>
    </row>
    <row r="3" spans="1:10" ht="15.75">
      <c r="A3" s="29"/>
      <c r="B3" s="29"/>
      <c r="C3" s="107" t="s">
        <v>137</v>
      </c>
      <c r="D3" s="107"/>
      <c r="E3" s="107" t="s">
        <v>124</v>
      </c>
      <c r="F3" s="107"/>
      <c r="G3" s="107" t="s">
        <v>125</v>
      </c>
      <c r="H3" s="107"/>
      <c r="I3" s="107" t="s">
        <v>126</v>
      </c>
      <c r="J3" s="107"/>
    </row>
    <row r="4" spans="1:10" ht="15.75">
      <c r="A4" s="29"/>
      <c r="B4" s="29"/>
      <c r="C4" s="30" t="s">
        <v>131</v>
      </c>
      <c r="D4" s="30" t="s">
        <v>132</v>
      </c>
      <c r="E4" s="30" t="s">
        <v>131</v>
      </c>
      <c r="F4" s="30" t="s">
        <v>132</v>
      </c>
      <c r="G4" s="30" t="s">
        <v>131</v>
      </c>
      <c r="H4" s="30" t="s">
        <v>132</v>
      </c>
      <c r="I4" s="30" t="s">
        <v>131</v>
      </c>
      <c r="J4" s="30" t="s">
        <v>132</v>
      </c>
    </row>
    <row r="5" spans="1:10" ht="15.75">
      <c r="A5" s="29" t="s">
        <v>127</v>
      </c>
      <c r="B5" s="29" t="s">
        <v>130</v>
      </c>
      <c r="C5" s="29">
        <f>77*20/100</f>
        <v>15.4</v>
      </c>
      <c r="D5" s="29">
        <f>77*25/100</f>
        <v>19.25</v>
      </c>
      <c r="E5" s="29">
        <f>79*20/100</f>
        <v>15.8</v>
      </c>
      <c r="F5" s="29">
        <f>79*25/100</f>
        <v>19.75</v>
      </c>
      <c r="G5" s="29">
        <f>335*20/100</f>
        <v>67</v>
      </c>
      <c r="H5" s="29">
        <f>335*25/100</f>
        <v>83.75</v>
      </c>
      <c r="I5" s="29">
        <f>2350*20/100</f>
        <v>470</v>
      </c>
      <c r="J5" s="29">
        <f>2350*25/100</f>
        <v>587.5</v>
      </c>
    </row>
    <row r="6" spans="1:10" ht="15.75">
      <c r="A6" s="29" t="s">
        <v>128</v>
      </c>
      <c r="B6" s="29" t="s">
        <v>133</v>
      </c>
      <c r="C6" s="29">
        <f>77*30/100</f>
        <v>23.1</v>
      </c>
      <c r="D6" s="29">
        <f>77*35/100</f>
        <v>26.95</v>
      </c>
      <c r="E6" s="29">
        <f>79*30/100</f>
        <v>23.7</v>
      </c>
      <c r="F6" s="29">
        <f>79*35/100</f>
        <v>27.65</v>
      </c>
      <c r="G6" s="29">
        <f>335*30/100</f>
        <v>100.5</v>
      </c>
      <c r="H6" s="29">
        <f>335*35/100</f>
        <v>117.25</v>
      </c>
      <c r="I6" s="29">
        <f>2350*30/100</f>
        <v>705</v>
      </c>
      <c r="J6" s="29">
        <f>2350*35/100</f>
        <v>822.5</v>
      </c>
    </row>
    <row r="7" spans="1:10" ht="15.75">
      <c r="A7" s="29" t="s">
        <v>129</v>
      </c>
      <c r="B7" s="29" t="s">
        <v>134</v>
      </c>
      <c r="C7" s="29">
        <f>77*10/100</f>
        <v>7.7</v>
      </c>
      <c r="D7" s="29">
        <f>77*15/100</f>
        <v>11.55</v>
      </c>
      <c r="E7" s="29">
        <f>79*10/100</f>
        <v>7.9</v>
      </c>
      <c r="F7" s="29">
        <f>79*15/100</f>
        <v>11.85</v>
      </c>
      <c r="G7" s="29">
        <f>335*10/100</f>
        <v>33.5</v>
      </c>
      <c r="H7" s="29">
        <f>335*15/100</f>
        <v>50.25</v>
      </c>
      <c r="I7" s="29">
        <f>2350*10/100</f>
        <v>235</v>
      </c>
      <c r="J7" s="29">
        <f>2350*15/100</f>
        <v>352.5</v>
      </c>
    </row>
    <row r="8" spans="1:10" ht="15.75">
      <c r="A8" s="29" t="s">
        <v>135</v>
      </c>
      <c r="B8" s="29" t="s">
        <v>136</v>
      </c>
      <c r="C8" s="29">
        <f>SUM(C5:C7)</f>
        <v>46.2</v>
      </c>
      <c r="D8" s="29">
        <f t="shared" ref="D8:J8" si="0">SUM(D5:D7)</f>
        <v>57.75</v>
      </c>
      <c r="E8" s="29">
        <f t="shared" si="0"/>
        <v>47.4</v>
      </c>
      <c r="F8" s="29">
        <f t="shared" si="0"/>
        <v>59.25</v>
      </c>
      <c r="G8" s="29">
        <f t="shared" si="0"/>
        <v>201</v>
      </c>
      <c r="H8" s="29">
        <f t="shared" si="0"/>
        <v>251.25</v>
      </c>
      <c r="I8" s="29">
        <f t="shared" si="0"/>
        <v>1410</v>
      </c>
      <c r="J8" s="29">
        <f t="shared" si="0"/>
        <v>1762.5</v>
      </c>
    </row>
    <row r="9" spans="1:10">
      <c r="C9" s="28"/>
    </row>
    <row r="10" spans="1:10">
      <c r="A10" s="27" t="s">
        <v>139</v>
      </c>
    </row>
    <row r="11" spans="1:10" ht="15.75">
      <c r="A11" s="29"/>
      <c r="B11" s="29"/>
      <c r="C11" s="107" t="s">
        <v>137</v>
      </c>
      <c r="D11" s="107"/>
      <c r="E11" s="107" t="s">
        <v>124</v>
      </c>
      <c r="F11" s="107"/>
      <c r="G11" s="107" t="s">
        <v>125</v>
      </c>
      <c r="H11" s="107"/>
      <c r="I11" s="107" t="s">
        <v>126</v>
      </c>
      <c r="J11" s="107"/>
    </row>
    <row r="12" spans="1:10" ht="15.75">
      <c r="A12" s="29"/>
      <c r="B12" s="29"/>
      <c r="C12" s="31" t="s">
        <v>131</v>
      </c>
      <c r="D12" s="31" t="s">
        <v>132</v>
      </c>
      <c r="E12" s="31" t="s">
        <v>131</v>
      </c>
      <c r="F12" s="31" t="s">
        <v>132</v>
      </c>
      <c r="G12" s="31" t="s">
        <v>131</v>
      </c>
      <c r="H12" s="31" t="s">
        <v>132</v>
      </c>
      <c r="I12" s="31" t="s">
        <v>131</v>
      </c>
      <c r="J12" s="31" t="s">
        <v>132</v>
      </c>
    </row>
    <row r="13" spans="1:10" ht="15.75">
      <c r="A13" s="29" t="s">
        <v>127</v>
      </c>
      <c r="B13" s="29" t="s">
        <v>130</v>
      </c>
      <c r="C13" s="29">
        <f>90*20/100</f>
        <v>18</v>
      </c>
      <c r="D13" s="29">
        <f>90*25/100</f>
        <v>22.5</v>
      </c>
      <c r="E13" s="29">
        <f>92*20/100</f>
        <v>18.399999999999999</v>
      </c>
      <c r="F13" s="29">
        <f>92*25/100</f>
        <v>23</v>
      </c>
      <c r="G13" s="29">
        <f>383*20/100</f>
        <v>76.599999999999994</v>
      </c>
      <c r="H13" s="29">
        <f>383*25/100</f>
        <v>95.75</v>
      </c>
      <c r="I13" s="29">
        <f>2720*20/100</f>
        <v>544</v>
      </c>
      <c r="J13" s="29">
        <f>2350*25/100</f>
        <v>587.5</v>
      </c>
    </row>
    <row r="14" spans="1:10" ht="15.75">
      <c r="A14" s="29" t="s">
        <v>128</v>
      </c>
      <c r="B14" s="29" t="s">
        <v>133</v>
      </c>
      <c r="C14" s="29">
        <f>90*30/100</f>
        <v>27</v>
      </c>
      <c r="D14" s="29">
        <f>90*35/100</f>
        <v>31.5</v>
      </c>
      <c r="E14" s="29">
        <f>92*30/100</f>
        <v>27.6</v>
      </c>
      <c r="F14" s="29">
        <f>92*35/100</f>
        <v>32.200000000000003</v>
      </c>
      <c r="G14" s="29">
        <f>383*30/100</f>
        <v>114.9</v>
      </c>
      <c r="H14" s="29">
        <f>383*35/100</f>
        <v>134.05000000000001</v>
      </c>
      <c r="I14" s="29">
        <f>2720*30/100</f>
        <v>816</v>
      </c>
      <c r="J14" s="29">
        <f>2350*35/100</f>
        <v>822.5</v>
      </c>
    </row>
    <row r="15" spans="1:10" ht="15.75">
      <c r="A15" s="29" t="s">
        <v>129</v>
      </c>
      <c r="B15" s="29" t="s">
        <v>134</v>
      </c>
      <c r="C15" s="29">
        <f>90*10/100</f>
        <v>9</v>
      </c>
      <c r="D15" s="29">
        <f>90*15/100</f>
        <v>13.5</v>
      </c>
      <c r="E15" s="29">
        <f>92*10/100</f>
        <v>9.1999999999999993</v>
      </c>
      <c r="F15" s="29">
        <f>92*15/100</f>
        <v>13.8</v>
      </c>
      <c r="G15" s="29">
        <f>383*10/100</f>
        <v>38.299999999999997</v>
      </c>
      <c r="H15" s="29">
        <f>383*15/100</f>
        <v>57.45</v>
      </c>
      <c r="I15" s="29">
        <f>2720*10/100</f>
        <v>272</v>
      </c>
      <c r="J15" s="29">
        <f>2720*15/100</f>
        <v>408</v>
      </c>
    </row>
    <row r="16" spans="1:10" ht="15.75">
      <c r="A16" s="29" t="s">
        <v>135</v>
      </c>
      <c r="B16" s="29" t="s">
        <v>136</v>
      </c>
      <c r="C16" s="29">
        <f>SUM(C13:C15)</f>
        <v>54</v>
      </c>
      <c r="D16" s="29">
        <f t="shared" ref="D16:J16" si="1">SUM(D13:D15)</f>
        <v>67.5</v>
      </c>
      <c r="E16" s="29">
        <f t="shared" si="1"/>
        <v>55.2</v>
      </c>
      <c r="F16" s="29">
        <f t="shared" si="1"/>
        <v>69</v>
      </c>
      <c r="G16" s="29">
        <f t="shared" si="1"/>
        <v>229.8</v>
      </c>
      <c r="H16" s="29">
        <f t="shared" si="1"/>
        <v>287.25</v>
      </c>
      <c r="I16" s="29">
        <f t="shared" si="1"/>
        <v>1632</v>
      </c>
      <c r="J16" s="29">
        <f t="shared" si="1"/>
        <v>1818</v>
      </c>
    </row>
    <row r="17" spans="1:10">
      <c r="C17" s="27">
        <v>60.42</v>
      </c>
      <c r="E17" s="27">
        <v>63.65</v>
      </c>
      <c r="G17" s="27">
        <v>245.7</v>
      </c>
      <c r="I17" s="27">
        <v>1827.17</v>
      </c>
    </row>
    <row r="20" spans="1:10" ht="83.25" customHeight="1">
      <c r="A20" s="108" t="s">
        <v>140</v>
      </c>
      <c r="B20" s="108"/>
      <c r="C20" s="108"/>
      <c r="D20" s="108"/>
      <c r="E20" s="108"/>
      <c r="F20" s="108"/>
      <c r="G20" s="108"/>
      <c r="H20" s="108"/>
      <c r="I20" s="108"/>
      <c r="J20" s="108"/>
    </row>
    <row r="21" spans="1:10" ht="15.75">
      <c r="A21" s="109"/>
      <c r="B21" s="110"/>
      <c r="C21" s="107" t="s">
        <v>137</v>
      </c>
      <c r="D21" s="107"/>
      <c r="E21" s="107" t="s">
        <v>124</v>
      </c>
      <c r="F21" s="107"/>
      <c r="G21" s="107" t="s">
        <v>125</v>
      </c>
      <c r="H21" s="107"/>
      <c r="I21" s="107" t="s">
        <v>126</v>
      </c>
      <c r="J21" s="107"/>
    </row>
    <row r="22" spans="1:10" ht="15.75">
      <c r="A22" s="107"/>
      <c r="B22" s="107"/>
      <c r="C22" s="31" t="s">
        <v>131</v>
      </c>
      <c r="D22" s="31" t="s">
        <v>132</v>
      </c>
      <c r="E22" s="31" t="s">
        <v>131</v>
      </c>
      <c r="F22" s="31" t="s">
        <v>132</v>
      </c>
      <c r="G22" s="31" t="s">
        <v>131</v>
      </c>
      <c r="H22" s="31" t="s">
        <v>132</v>
      </c>
      <c r="I22" s="31" t="s">
        <v>131</v>
      </c>
      <c r="J22" s="31" t="s">
        <v>132</v>
      </c>
    </row>
    <row r="23" spans="1:10" ht="45" customHeight="1">
      <c r="A23" s="112" t="s">
        <v>142</v>
      </c>
      <c r="B23" s="112"/>
      <c r="C23" s="33">
        <v>46.2</v>
      </c>
      <c r="D23" s="33">
        <v>57.75</v>
      </c>
      <c r="E23" s="33">
        <v>47.4</v>
      </c>
      <c r="F23" s="33">
        <v>59.25</v>
      </c>
      <c r="G23" s="33">
        <v>201</v>
      </c>
      <c r="H23" s="33">
        <v>251.25</v>
      </c>
      <c r="I23" s="33">
        <v>1410</v>
      </c>
      <c r="J23" s="33">
        <v>1762.5</v>
      </c>
    </row>
    <row r="24" spans="1:10" ht="45" customHeight="1">
      <c r="A24" s="112" t="s">
        <v>143</v>
      </c>
      <c r="B24" s="112"/>
      <c r="C24" s="33">
        <v>54</v>
      </c>
      <c r="D24" s="33">
        <v>67.5</v>
      </c>
      <c r="E24" s="33">
        <v>55.2</v>
      </c>
      <c r="F24" s="33">
        <v>69</v>
      </c>
      <c r="G24" s="33">
        <v>229.8</v>
      </c>
      <c r="H24" s="33">
        <v>287.25</v>
      </c>
      <c r="I24" s="33">
        <v>1632</v>
      </c>
      <c r="J24" s="33">
        <v>1818</v>
      </c>
    </row>
    <row r="25" spans="1:10" ht="45" customHeight="1">
      <c r="A25" s="112" t="s">
        <v>141</v>
      </c>
      <c r="B25" s="112"/>
      <c r="C25" s="111">
        <v>60.42</v>
      </c>
      <c r="D25" s="111"/>
      <c r="E25" s="111">
        <v>63.65</v>
      </c>
      <c r="F25" s="111"/>
      <c r="G25" s="111">
        <v>245.7</v>
      </c>
      <c r="H25" s="111"/>
      <c r="I25" s="111">
        <v>1827.17</v>
      </c>
      <c r="J25" s="111"/>
    </row>
  </sheetData>
  <mergeCells count="22">
    <mergeCell ref="E25:F25"/>
    <mergeCell ref="G25:H25"/>
    <mergeCell ref="I25:J25"/>
    <mergeCell ref="A22:B22"/>
    <mergeCell ref="A23:B23"/>
    <mergeCell ref="A24:B24"/>
    <mergeCell ref="A25:B25"/>
    <mergeCell ref="C25:D25"/>
    <mergeCell ref="A20:J20"/>
    <mergeCell ref="C21:D21"/>
    <mergeCell ref="E21:F21"/>
    <mergeCell ref="G21:H21"/>
    <mergeCell ref="I21:J21"/>
    <mergeCell ref="A21:B21"/>
    <mergeCell ref="G3:H3"/>
    <mergeCell ref="E3:F3"/>
    <mergeCell ref="C3:D3"/>
    <mergeCell ref="I3:J3"/>
    <mergeCell ref="C11:D11"/>
    <mergeCell ref="E11:F11"/>
    <mergeCell ref="G11:H11"/>
    <mergeCell ref="I11:J11"/>
  </mergeCells>
  <pageMargins left="0.7" right="0.7" top="0.75" bottom="0.75" header="0.3" footer="0.3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 выход</vt:lpstr>
      <vt:lpstr>сводки БЖУ</vt:lpstr>
      <vt:lpstr>сводки по продуктам</vt:lpstr>
      <vt:lpstr>библиография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2023-08-30T10:14:42Z</cp:lastPrinted>
  <dcterms:created xsi:type="dcterms:W3CDTF">2020-10-25T16:40:18Z</dcterms:created>
  <dcterms:modified xsi:type="dcterms:W3CDTF">2023-08-30T10:30:10Z</dcterms:modified>
</cp:coreProperties>
</file>